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Scenarios" sheetId="3" state="visible" r:id="rId3"/>
    <sheet xmlns:r="http://schemas.openxmlformats.org/officeDocument/2006/relationships" name="Variance FY26" sheetId="4" state="visible" r:id="rId4"/>
    <sheet xmlns:r="http://schemas.openxmlformats.org/officeDocument/2006/relationships" name="Actuals FY26" sheetId="5" state="visible" r:id="rId5"/>
    <sheet xmlns:r="http://schemas.openxmlformats.org/officeDocument/2006/relationships" name="Budget FY26" sheetId="6" state="visible" r:id="rId6"/>
    <sheet xmlns:r="http://schemas.openxmlformats.org/officeDocument/2006/relationships" name="Drivers FY27" sheetId="7" state="visible" r:id="rId7"/>
    <sheet xmlns:r="http://schemas.openxmlformats.org/officeDocument/2006/relationships" name="FY27 Base" sheetId="8" state="visible" r:id="rId8"/>
    <sheet xmlns:r="http://schemas.openxmlformats.org/officeDocument/2006/relationships" name="FY27 Hiring freeze" sheetId="9" state="visible" r:id="rId9"/>
    <sheet xmlns:r="http://schemas.openxmlformats.org/officeDocument/2006/relationships" name="FY27 High attrition" sheetId="10" state="visible" r:id="rId10"/>
    <sheet xmlns:r="http://schemas.openxmlformats.org/officeDocument/2006/relationships" name="FY27 Pay equity first" sheetId="11" state="visible" r:id="rId11"/>
    <sheet xmlns:r="http://schemas.openxmlformats.org/officeDocument/2006/relationships" name="Roster" sheetId="12" state="visible" r:id="rId12"/>
    <sheet xmlns:r="http://schemas.openxmlformats.org/officeDocument/2006/relationships" name="Settings" sheetId="13" state="visible" r:id="rId13"/>
    <sheet xmlns:r="http://schemas.openxmlformats.org/officeDocument/2006/relationships" name="Reconciliation" sheetId="14" state="visible" r:id="rId14"/>
  </sheets>
  <definedNames>
    <definedName name="_xlnm._FilterDatabase" localSheetId="11" hidden="1">'Roster'!$A$1:$P$2590</definedName>
  </definedNames>
  <calcPr calcId="124519" fullCalcOnLoad="1"/>
</workbook>
</file>

<file path=xl/styles.xml><?xml version="1.0" encoding="utf-8"?>
<styleSheet xmlns="http://schemas.openxmlformats.org/spreadsheetml/2006/main">
  <numFmts count="12">
    <numFmt numFmtId="164" formatCode="yyyy-mm-dd"/>
    <numFmt numFmtId="165" formatCode="d mmm yyyy"/>
    <numFmt numFmtId="166" formatCode="0.0"/>
    <numFmt numFmtId="167" formatCode="0.0%"/>
    <numFmt numFmtId="168" formatCode="0.0000"/>
    <numFmt numFmtId="169" formatCode="&quot;€&quot;#,##0;-&quot;€&quot;#,##0;&quot;-&quot;"/>
    <numFmt numFmtId="170" formatCode="mmm yy"/>
    <numFmt numFmtId="171" formatCode="#,##0.0"/>
    <numFmt numFmtId="172" formatCode="&quot;€&quot;#,##0,&quot;k&quot;;-&quot;€&quot;#,##0,&quot;k&quot;;&quot;-&quot;"/>
    <numFmt numFmtId="173" formatCode="0.000%"/>
    <numFmt numFmtId="174" formatCode="0.000000"/>
    <numFmt numFmtId="175" formatCode="0.0E+00"/>
  </numFmts>
  <fonts count="16">
    <font>
      <name val="Calibri"/>
      <family val="2"/>
      <color theme="1"/>
      <sz val="11"/>
      <scheme val="minor"/>
    </font>
    <font>
      <name val="Arial"/>
      <b val="1"/>
      <color rgb="001B2430"/>
      <sz val="14"/>
    </font>
    <font>
      <name val="Arial"/>
      <i val="1"/>
      <color rgb="005F6B7A"/>
      <sz val="10"/>
    </font>
    <font>
      <name val="Arial"/>
      <b val="1"/>
      <color rgb="001B2430"/>
      <sz val="11"/>
    </font>
    <font>
      <name val="Arial"/>
      <color rgb="001B2430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b val="1"/>
      <color rgb="001B2430"/>
      <sz val="10"/>
    </font>
    <font>
      <name val="Arial"/>
      <color rgb="00008000"/>
      <sz val="10"/>
    </font>
    <font>
      <name val="Arial"/>
      <b val="1"/>
      <color rgb="00008000"/>
      <sz val="12"/>
    </font>
    <font>
      <name val="Arial"/>
      <b val="1"/>
      <color rgb="001B2430"/>
      <sz val="12"/>
    </font>
    <font>
      <name val="Arial"/>
      <b val="1"/>
      <color rgb="001B2430"/>
      <sz val="18"/>
    </font>
    <font>
      <name val="Arial"/>
      <color rgb="005F6B7A"/>
      <sz val="12"/>
    </font>
    <font>
      <name val="Arial"/>
      <color rgb="001F5FA8"/>
      <sz val="10"/>
    </font>
    <font>
      <name val="Arial"/>
      <b val="1"/>
      <color rgb="00008000"/>
      <sz val="10"/>
    </font>
    <font>
      <name val="Arial"/>
      <color rgb="005F6B7A"/>
      <sz val="10"/>
    </font>
  </fonts>
  <fills count="6">
    <fill>
      <patternFill/>
    </fill>
    <fill>
      <patternFill patternType="gray125"/>
    </fill>
    <fill>
      <patternFill patternType="solid">
        <fgColor rgb="00FFFF00"/>
      </patternFill>
    </fill>
    <fill>
      <patternFill patternType="solid">
        <fgColor rgb="001F3A5F"/>
      </patternFill>
    </fill>
    <fill>
      <patternFill patternType="solid">
        <fgColor rgb="003E5C76"/>
      </patternFill>
    </fill>
    <fill>
      <patternFill patternType="solid">
        <fgColor rgb="00EEF2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0">
    <xf numFmtId="0" fontId="0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8" fillId="0" borderId="0" pivotButton="0" quotePrefix="0" xfId="0"/>
    <xf numFmtId="0" fontId="4" fillId="2" borderId="0" pivotButton="0" quotePrefix="0" xfId="0"/>
    <xf numFmtId="0" fontId="13" fillId="0" borderId="0" pivotButton="0" quotePrefix="0" xfId="0"/>
    <xf numFmtId="0" fontId="14" fillId="0" borderId="0" pivotButton="0" quotePrefix="0" xfId="0"/>
    <xf numFmtId="0" fontId="4" fillId="0" borderId="0" applyAlignment="1" pivotButton="0" quotePrefix="0" xfId="0">
      <alignment vertical="top" wrapText="1"/>
    </xf>
    <xf numFmtId="0" fontId="15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7" fillId="0" borderId="0" pivotButton="0" quotePrefix="0" xfId="0"/>
    <xf numFmtId="0" fontId="9" fillId="0" borderId="0" pivotButton="0" quotePrefix="0" xfId="0"/>
    <xf numFmtId="0" fontId="6" fillId="3" borderId="0" applyAlignment="1" pivotButton="0" quotePrefix="0" xfId="0">
      <alignment vertical="center" wrapText="1"/>
    </xf>
    <xf numFmtId="169" fontId="8" fillId="0" borderId="0" pivotButton="0" quotePrefix="0" xfId="0"/>
    <xf numFmtId="169" fontId="7" fillId="0" borderId="0" pivotButton="0" quotePrefix="0" xfId="0"/>
    <xf numFmtId="167" fontId="8" fillId="0" borderId="0" pivotButton="0" quotePrefix="0" xfId="0"/>
    <xf numFmtId="167" fontId="4" fillId="0" borderId="0" pivotButton="0" quotePrefix="0" xfId="0"/>
    <xf numFmtId="171" fontId="8" fillId="0" borderId="0" pivotButton="0" quotePrefix="0" xfId="0"/>
    <xf numFmtId="171" fontId="7" fillId="0" borderId="0" pivotButton="0" quotePrefix="0" xfId="0"/>
    <xf numFmtId="169" fontId="4" fillId="0" borderId="0" pivotButton="0" quotePrefix="0" xfId="0"/>
    <xf numFmtId="170" fontId="4" fillId="0" borderId="0" pivotButton="0" quotePrefix="0" xfId="0"/>
    <xf numFmtId="171" fontId="4" fillId="0" borderId="0" pivotButton="0" quotePrefix="0" xfId="0"/>
    <xf numFmtId="171" fontId="7" fillId="5" borderId="0" pivotButton="0" quotePrefix="0" xfId="0"/>
    <xf numFmtId="169" fontId="7" fillId="5" borderId="0" pivotButton="0" quotePrefix="0" xfId="0"/>
    <xf numFmtId="170" fontId="7" fillId="0" borderId="0" applyAlignment="1" pivotButton="0" quotePrefix="0" xfId="0">
      <alignment horizontal="right" vertical="top"/>
    </xf>
    <xf numFmtId="172" fontId="4" fillId="0" borderId="0" pivotButton="0" quotePrefix="0" xfId="0"/>
    <xf numFmtId="172" fontId="7" fillId="5" borderId="0" pivotButton="0" quotePrefix="0" xfId="0"/>
    <xf numFmtId="0" fontId="7" fillId="0" borderId="0" applyAlignment="1" pivotButton="0" quotePrefix="0" xfId="0">
      <alignment horizontal="right" vertical="top"/>
    </xf>
    <xf numFmtId="0" fontId="5" fillId="5" borderId="0" pivotButton="0" quotePrefix="0" xfId="0"/>
    <xf numFmtId="0" fontId="7" fillId="5" borderId="0" pivotButton="0" quotePrefix="0" xfId="0"/>
    <xf numFmtId="171" fontId="8" fillId="5" borderId="0" pivotButton="0" quotePrefix="0" xfId="0"/>
    <xf numFmtId="173" fontId="4" fillId="0" borderId="0" pivotButton="0" quotePrefix="0" xfId="0"/>
    <xf numFmtId="0" fontId="4" fillId="5" borderId="0" pivotButton="0" quotePrefix="0" xfId="0"/>
    <xf numFmtId="0" fontId="0" fillId="5" borderId="0" pivotButton="0" quotePrefix="0" xfId="0"/>
    <xf numFmtId="171" fontId="4" fillId="5" borderId="0" pivotButton="0" quotePrefix="0" xfId="0"/>
    <xf numFmtId="172" fontId="4" fillId="5" borderId="0" pivotButton="0" quotePrefix="0" xfId="0"/>
    <xf numFmtId="0" fontId="6" fillId="4" borderId="0" applyAlignment="1" pivotButton="0" quotePrefix="0" xfId="0">
      <alignment vertical="center" wrapText="1"/>
    </xf>
    <xf numFmtId="165" fontId="5" fillId="0" borderId="0" pivotButton="0" quotePrefix="0" xfId="0"/>
    <xf numFmtId="165" fontId="4" fillId="0" borderId="0" pivotButton="0" quotePrefix="0" xfId="0"/>
    <xf numFmtId="10" fontId="5" fillId="0" borderId="0" pivotButton="0" quotePrefix="0" xfId="0"/>
    <xf numFmtId="10" fontId="5" fillId="2" borderId="0" pivotButton="0" quotePrefix="0" xfId="0"/>
    <xf numFmtId="166" fontId="5" fillId="0" borderId="0" pivotButton="0" quotePrefix="0" xfId="0"/>
    <xf numFmtId="167" fontId="5" fillId="2" borderId="0" pivotButton="0" quotePrefix="0" xfId="0"/>
    <xf numFmtId="3" fontId="5" fillId="0" borderId="0" pivotButton="0" quotePrefix="0" xfId="0"/>
    <xf numFmtId="168" fontId="5" fillId="2" borderId="0" pivotButton="0" quotePrefix="0" xfId="0"/>
    <xf numFmtId="167" fontId="5" fillId="0" borderId="0" pivotButton="0" quotePrefix="0" xfId="0"/>
    <xf numFmtId="169" fontId="5" fillId="0" borderId="0" pivotButton="0" quotePrefix="0" xfId="0"/>
    <xf numFmtId="168" fontId="4" fillId="0" borderId="0" pivotButton="0" quotePrefix="0" xfId="0"/>
    <xf numFmtId="1" fontId="5" fillId="0" borderId="0" pivotButton="0" quotePrefix="0" xfId="0"/>
    <xf numFmtId="2" fontId="5" fillId="2" borderId="0" pivotButton="0" quotePrefix="0" xfId="0"/>
    <xf numFmtId="1" fontId="5" fillId="2" borderId="0" pivotButton="0" quotePrefix="0" xfId="0"/>
    <xf numFmtId="0" fontId="5" fillId="2" borderId="0" pivotButton="0" quotePrefix="0" xfId="0"/>
    <xf numFmtId="0" fontId="10" fillId="0" borderId="0" pivotButton="0" quotePrefix="0" xfId="0"/>
    <xf numFmtId="174" fontId="5" fillId="0" borderId="0" pivotButton="0" quotePrefix="0" xfId="0"/>
    <xf numFmtId="174" fontId="8" fillId="0" borderId="0" pivotButton="0" quotePrefix="0" xfId="0"/>
    <xf numFmtId="175" fontId="4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D5ECDC"/>
        </patternFill>
      </fill>
    </dxf>
    <dxf>
      <fill>
        <patternFill patternType="solid">
          <fgColor rgb="00F5C6C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Total FTE: FY2026 actual and FY2027 scenarios</a:t>
            </a:r>
          </a:p>
        </rich>
      </tx>
    </title>
    <plotArea>
      <lineChart>
        <grouping val="standard"/>
        <ser>
          <idx val="0"/>
          <order val="0"/>
          <tx>
            <strRef>
              <f>'Dashboard'!C27</f>
            </strRef>
          </tx>
          <spPr>
            <a:ln xmlns:a="http://schemas.openxmlformats.org/drawingml/2006/main" w="22000">
              <a:solidFill>
                <a:srgbClr val="1B243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'Dashboard'!$B$28:$B$51</f>
            </numRef>
          </cat>
          <val>
            <numRef>
              <f>'Dashboard'!$C$28:$C$51</f>
            </numRef>
          </val>
          <smooth val="0"/>
        </ser>
        <ser>
          <idx val="1"/>
          <order val="1"/>
          <tx>
            <strRef>
              <f>'Dashboard'!D27</f>
            </strRef>
          </tx>
          <spPr>
            <a:ln xmlns:a="http://schemas.openxmlformats.org/drawingml/2006/main" w="22000">
              <a:solidFill>
                <a:srgbClr val="2A78D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'Dashboard'!$B$28:$B$51</f>
            </numRef>
          </cat>
          <val>
            <numRef>
              <f>'Dashboard'!$D$28:$D$51</f>
            </numRef>
          </val>
          <smooth val="0"/>
        </ser>
        <ser>
          <idx val="2"/>
          <order val="2"/>
          <tx>
            <strRef>
              <f>'Dashboard'!E27</f>
            </strRef>
          </tx>
          <spPr>
            <a:ln xmlns:a="http://schemas.openxmlformats.org/drawingml/2006/main" w="22000">
              <a:solidFill>
                <a:srgbClr val="EB6834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'Dashboard'!$B$28:$B$51</f>
            </numRef>
          </cat>
          <val>
            <numRef>
              <f>'Dashboard'!$E$28:$E$51</f>
            </numRef>
          </val>
          <smooth val="0"/>
        </ser>
        <ser>
          <idx val="3"/>
          <order val="3"/>
          <tx>
            <strRef>
              <f>'Dashboard'!F27</f>
            </strRef>
          </tx>
          <spPr>
            <a:ln xmlns:a="http://schemas.openxmlformats.org/drawingml/2006/main" w="22000">
              <a:solidFill>
                <a:srgbClr val="1BAF7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'Dashboard'!$B$28:$B$51</f>
            </numRef>
          </cat>
          <val>
            <numRef>
              <f>'Dashboard'!$F$28:$F$51</f>
            </numRef>
          </val>
          <smooth val="0"/>
        </ser>
        <ser>
          <idx val="4"/>
          <order val="4"/>
          <tx>
            <strRef>
              <f>'Dashboard'!G27</f>
            </strRef>
          </tx>
          <spPr>
            <a:ln xmlns:a="http://schemas.openxmlformats.org/drawingml/2006/main" w="22000">
              <a:solidFill>
                <a:srgbClr val="EDA10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'Dashboard'!$B$28:$B$51</f>
            </numRef>
          </cat>
          <val>
            <numRef>
              <f>'Dashboard'!$G$28:$G$51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FTE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FY2027 people cost by scenario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'Dashboard'!C54</f>
            </strRef>
          </tx>
          <spPr>
            <a:solidFill xmlns:a="http://schemas.openxmlformats.org/drawingml/2006/main">
              <a:srgbClr val="2A78D6"/>
            </a:solidFill>
            <a:ln xmlns:a="http://schemas.openxmlformats.org/drawingml/2006/main">
              <a:prstDash val="solid"/>
            </a:ln>
          </spPr>
          <cat>
            <numRef>
              <f>'Dashboard'!$B$55:$B$58</f>
            </numRef>
          </cat>
          <val>
            <numRef>
              <f>'Dashboard'!$C$55:$C$58</f>
            </numRef>
          </val>
        </ser>
        <ser>
          <idx val="1"/>
          <order val="1"/>
          <tx>
            <strRef>
              <f>'Dashboard'!D54</f>
            </strRef>
          </tx>
          <spPr>
            <a:solidFill xmlns:a="http://schemas.openxmlformats.org/drawingml/2006/main">
              <a:srgbClr val="EB6834"/>
            </a:solidFill>
            <a:ln xmlns:a="http://schemas.openxmlformats.org/drawingml/2006/main">
              <a:prstDash val="solid"/>
            </a:ln>
          </spPr>
          <cat>
            <numRef>
              <f>'Dashboard'!$B$55:$B$58</f>
            </numRef>
          </cat>
          <val>
            <numRef>
              <f>'Dashboard'!$D$55:$D$58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61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21</row>
      <rowOff>0</rowOff>
    </from>
    <ext cx="61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github.com/D0M3N1C0X/workforce-cost-model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C3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100" customWidth="1" min="3" max="3"/>
  </cols>
  <sheetData>
    <row r="2">
      <c r="B2" s="1" t="inlineStr">
        <is>
          <t>Workforce Cost Model</t>
        </is>
      </c>
    </row>
    <row r="3">
      <c r="B3" s="2" t="inlineStr">
        <is>
          <t>Italy and Poland: FY2026 budget against actual, and FY2027 people cost under four scenarios</t>
        </is>
      </c>
    </row>
    <row r="5">
      <c r="B5" s="3" t="inlineStr">
        <is>
          <t>What it does</t>
        </is>
      </c>
    </row>
    <row r="6">
      <c r="C6" s="4" t="inlineStr">
        <is>
          <t>Prices every employee at fully loaded cost: base pay, target bonus, Italian INPS and TFR, Polish ZUS with the 2026 cap.</t>
        </is>
      </c>
    </row>
    <row r="7">
      <c r="C7" s="4" t="inlineStr">
        <is>
          <t>Rebuilds FY2026 month-end FTE and cost from hire and exit dates, and splits the budget variance into volume, mix and rate.</t>
        </is>
      </c>
    </row>
    <row r="8">
      <c r="C8" s="4" t="inlineStr">
        <is>
          <t>Forecasts FY2027 month by month from FY2026 attrition, backfills, planned growth and the January pay review.</t>
        </is>
      </c>
    </row>
    <row r="9">
      <c r="C9" s="4" t="inlineStr">
        <is>
          <t>Compares four scenarios, including a hiring freeze and closing pay gaps before the first pay-transparency report.</t>
        </is>
      </c>
    </row>
    <row r="11">
      <c r="B11" s="3" t="inlineStr">
        <is>
          <t>How to read it</t>
        </is>
      </c>
    </row>
    <row r="12">
      <c r="B12" s="5" t="inlineStr">
        <is>
          <t>Blue text</t>
        </is>
      </c>
      <c r="C12" s="4" t="inlineStr">
        <is>
          <t>an input</t>
        </is>
      </c>
    </row>
    <row r="13">
      <c r="B13" s="4" t="inlineStr">
        <is>
          <t>Black text</t>
        </is>
      </c>
      <c r="C13" s="4" t="inlineStr">
        <is>
          <t>a formula</t>
        </is>
      </c>
    </row>
    <row r="14">
      <c r="B14" s="6" t="inlineStr">
        <is>
          <t>Green text</t>
        </is>
      </c>
      <c r="C14" s="4" t="inlineStr">
        <is>
          <t>a link to another sheet</t>
        </is>
      </c>
    </row>
    <row r="15">
      <c r="B15" s="7" t="inlineStr">
        <is>
          <t>Yellow fill</t>
        </is>
      </c>
      <c r="C15" s="4" t="inlineStr">
        <is>
          <t>a key assumption, including the scenario shown</t>
        </is>
      </c>
    </row>
    <row r="17">
      <c r="B17" s="3" t="inlineStr">
        <is>
          <t>Sheets</t>
        </is>
      </c>
    </row>
    <row r="18">
      <c r="B18" s="8" t="inlineStr">
        <is>
          <t>Dashboard</t>
        </is>
      </c>
      <c r="C18" s="4" t="inlineStr">
        <is>
          <t>Headline figures and charts for the scenario selected in Settings.</t>
        </is>
      </c>
    </row>
    <row r="19">
      <c r="B19" s="8" t="inlineStr">
        <is>
          <t>Scenarios</t>
        </is>
      </c>
      <c r="C19" s="4" t="inlineStr">
        <is>
          <t>Every scenario side by side, with the bridge from FY2026.</t>
        </is>
      </c>
    </row>
    <row r="20">
      <c r="B20" s="8" t="inlineStr">
        <is>
          <t>Variance FY26</t>
        </is>
      </c>
      <c r="C20" s="4" t="inlineStr">
        <is>
          <t>Budget against actual by department: volume, mix and rate.</t>
        </is>
      </c>
    </row>
    <row r="21">
      <c r="B21" s="8" t="inlineStr">
        <is>
          <t>Actuals FY26</t>
        </is>
      </c>
      <c r="C21" s="4" t="inlineStr">
        <is>
          <t>Month-end FTE and cost counted from the Roster.</t>
        </is>
      </c>
    </row>
    <row r="22">
      <c r="B22" s="8" t="inlineStr">
        <is>
          <t>Budget FY26</t>
        </is>
      </c>
      <c r="C22" s="4" t="inlineStr">
        <is>
          <t>The plan: opening FTE, cost per FTE and planned growth.</t>
        </is>
      </c>
    </row>
    <row r="23">
      <c r="B23" s="8" t="inlineStr">
        <is>
          <t>Drivers FY27</t>
        </is>
      </c>
      <c r="C23" s="4" t="inlineStr">
        <is>
          <t>Starting FTE, cost per FTE and attrition taken from FY2026.</t>
        </is>
      </c>
    </row>
    <row r="24">
      <c r="B24" s="8" t="inlineStr">
        <is>
          <t>FY27 Base</t>
        </is>
      </c>
      <c r="C24" s="4" t="inlineStr">
        <is>
          <t>FY2027 month by month under the 'Base' scenario.</t>
        </is>
      </c>
    </row>
    <row r="25">
      <c r="B25" s="8" t="inlineStr">
        <is>
          <t>FY27 Hiring freeze</t>
        </is>
      </c>
      <c r="C25" s="4" t="inlineStr">
        <is>
          <t>FY2027 month by month under the 'Hiring freeze' scenario.</t>
        </is>
      </c>
    </row>
    <row r="26">
      <c r="B26" s="8" t="inlineStr">
        <is>
          <t>FY27 High attrition</t>
        </is>
      </c>
      <c r="C26" s="4" t="inlineStr">
        <is>
          <t>FY2027 month by month under the 'High attrition' scenario.</t>
        </is>
      </c>
    </row>
    <row r="27">
      <c r="B27" s="8" t="inlineStr">
        <is>
          <t>FY27 Pay equity first</t>
        </is>
      </c>
      <c r="C27" s="4" t="inlineStr">
        <is>
          <t>FY2027 month by month under the 'Pay equity first' scenario.</t>
        </is>
      </c>
    </row>
    <row r="28">
      <c r="B28" s="8" t="inlineStr">
        <is>
          <t>Roster</t>
        </is>
      </c>
      <c r="C28" s="4" t="inlineStr">
        <is>
          <t>One row per employee: inputs in blue, loaded cost in black.</t>
        </is>
      </c>
    </row>
    <row r="29">
      <c r="B29" s="8" t="inlineStr">
        <is>
          <t>Settings</t>
        </is>
      </c>
      <c r="C29" s="4" t="inlineStr">
        <is>
          <t>Rates, caps, growth, pay review, cost per hire and the scenario table.</t>
        </is>
      </c>
    </row>
    <row r="30">
      <c r="B30" s="8" t="inlineStr">
        <is>
          <t>Reconciliation</t>
        </is>
      </c>
      <c r="C30" s="4" t="inlineStr">
        <is>
          <t>Each figure checked against the Python pipeline.</t>
        </is>
      </c>
    </row>
    <row r="32">
      <c r="B32" s="3" t="inlineStr">
        <is>
          <t>Check</t>
        </is>
      </c>
      <c r="C32" s="9">
        <f>Reconciliation!B3</f>
        <v/>
      </c>
    </row>
    <row r="34" ht="28" customHeight="1">
      <c r="B34" s="3" t="inlineStr">
        <is>
          <t>Data</t>
        </is>
      </c>
      <c r="C34" s="10" t="inlineStr">
        <is>
          <t>Synthetic: the Italian and Polish entities of the organisation analysed in hr-people-analytics. Budget, growth, pay review and cost per hire are invented for the demonstration.</t>
        </is>
      </c>
    </row>
    <row r="35" ht="28" customHeight="1">
      <c r="B35" s="3" t="inlineStr">
        <is>
          <t>Limits</t>
        </is>
      </c>
      <c r="C35" s="10" t="inlineStr">
        <is>
          <t>Month-end population; salaries as at 30 June 2026 for all months; one cap and one exchange rate for the whole year. Not payroll or tax advice: see docs/verification.md.</t>
        </is>
      </c>
    </row>
    <row r="37">
      <c r="B37" s="11" t="inlineStr">
        <is>
          <t>Domenico Perroni</t>
        </is>
      </c>
      <c r="C37" s="8" t="inlineStr">
        <is>
          <t>https://github.com/D0M3N1C0X/workforce-cost-model</t>
        </is>
      </c>
    </row>
  </sheetData>
  <hyperlinks>
    <hyperlink ref="B18" location="'Dashboard'!A1"/>
    <hyperlink ref="B19" location="'Scenarios'!A1"/>
    <hyperlink ref="B20" location="'Variance FY26'!A1"/>
    <hyperlink ref="B21" location="'Actuals FY26'!A1"/>
    <hyperlink ref="B22" location="'Budget FY26'!A1"/>
    <hyperlink ref="B23" location="'Drivers FY27'!A1"/>
    <hyperlink ref="B24" location="'FY27 Base'!A1"/>
    <hyperlink ref="B25" location="'FY27 Hiring freeze'!A1"/>
    <hyperlink ref="B26" location="'FY27 High attrition'!A1"/>
    <hyperlink ref="B27" location="'FY27 Pay equity first'!A1"/>
    <hyperlink ref="B28" location="'Roster'!A1"/>
    <hyperlink ref="B29" location="'Settings'!A1"/>
    <hyperlink ref="B30" location="'Reconciliation'!A1"/>
    <hyperlink xmlns:r="http://schemas.openxmlformats.org/officeDocument/2006/relationships" ref="C37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16" customWidth="1" min="3" max="3"/>
    <col width="16" customWidth="1" min="4" max="4"/>
    <col width="16" customWidth="1" min="5" max="5"/>
    <col width="3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</cols>
  <sheetData>
    <row r="1">
      <c r="A1" s="12" t="inlineStr">
        <is>
          <t>Workforce cost: dashboard</t>
        </is>
      </c>
    </row>
    <row r="2">
      <c r="A2" s="13" t="inlineStr">
        <is>
          <t>Pick a scenario in Settings (the yellow cell under Scenarios); every figure below follows it.</t>
        </is>
      </c>
    </row>
    <row r="4">
      <c r="B4" s="14" t="inlineStr">
        <is>
          <t>Scenario</t>
        </is>
      </c>
      <c r="C4" s="15">
        <f>Settings!$C$61</f>
        <v/>
      </c>
    </row>
    <row r="6" ht="20" customHeight="1">
      <c r="A6" s="16" t="inlineStr"/>
      <c r="B6" s="16" t="inlineStr">
        <is>
          <t>Measure</t>
        </is>
      </c>
      <c r="C6" s="16" t="inlineStr">
        <is>
          <t>IT</t>
        </is>
      </c>
      <c r="D6" s="16" t="inlineStr">
        <is>
          <t>PL</t>
        </is>
      </c>
      <c r="E6" s="16" t="inlineStr">
        <is>
          <t>Both</t>
        </is>
      </c>
    </row>
    <row r="7">
      <c r="B7" s="4" t="inlineStr">
        <is>
          <t>FY2026 actual cost</t>
        </is>
      </c>
      <c r="C7" s="17">
        <f>INDEX(Scenarios!$D$5:$D$12,MATCH($C$4&amp;"|"&amp;"IT",Scenarios!$O$5:$O$12,0))</f>
        <v/>
      </c>
      <c r="D7" s="17">
        <f>INDEX(Scenarios!$D$5:$D$12,MATCH($C$4&amp;"|"&amp;"PL",Scenarios!$O$5:$O$12,0))</f>
        <v/>
      </c>
      <c r="E7" s="18">
        <f>C7+D7</f>
        <v/>
      </c>
    </row>
    <row r="8">
      <c r="B8" s="14" t="inlineStr">
        <is>
          <t>FY2027 people cost</t>
        </is>
      </c>
      <c r="C8" s="17">
        <f>INDEX(Scenarios!$I$5:$I$12,MATCH($C$4&amp;"|"&amp;"IT",Scenarios!$O$5:$O$12,0))</f>
        <v/>
      </c>
      <c r="D8" s="17">
        <f>INDEX(Scenarios!$I$5:$I$12,MATCH($C$4&amp;"|"&amp;"PL",Scenarios!$O$5:$O$12,0))</f>
        <v/>
      </c>
      <c r="E8" s="18">
        <f>C8+D8</f>
        <v/>
      </c>
    </row>
    <row r="9">
      <c r="B9" s="4" t="inlineStr">
        <is>
          <t>Change vs FY2026</t>
        </is>
      </c>
      <c r="C9" s="19">
        <f>INDEX(Scenarios!$J$5:$J$12,MATCH($C$4&amp;"|"&amp;"IT",Scenarios!$O$5:$O$12,0))</f>
        <v/>
      </c>
      <c r="D9" s="19">
        <f>INDEX(Scenarios!$J$5:$J$12,MATCH($C$4&amp;"|"&amp;"PL",Scenarios!$O$5:$O$12,0))</f>
        <v/>
      </c>
      <c r="E9" s="20">
        <f>E8/E7-1</f>
        <v/>
      </c>
    </row>
    <row r="10">
      <c r="B10" s="4" t="inlineStr">
        <is>
          <t>FY2027 average FTE</t>
        </is>
      </c>
      <c r="C10" s="21">
        <f>INDEX(Scenarios!$E$5:$E$12,MATCH($C$4&amp;"|"&amp;"IT",Scenarios!$O$5:$O$12,0))</f>
        <v/>
      </c>
      <c r="D10" s="21">
        <f>INDEX(Scenarios!$E$5:$E$12,MATCH($C$4&amp;"|"&amp;"PL",Scenarios!$O$5:$O$12,0))</f>
        <v/>
      </c>
      <c r="E10" s="22">
        <f>C10+D10</f>
        <v/>
      </c>
    </row>
    <row r="11">
      <c r="B11" s="4" t="inlineStr">
        <is>
          <t>FY2027 closing FTE</t>
        </is>
      </c>
      <c r="C11" s="21">
        <f>INDEX(Scenarios!$F$5:$F$12,MATCH($C$4&amp;"|"&amp;"IT",Scenarios!$O$5:$O$12,0))</f>
        <v/>
      </c>
      <c r="D11" s="21">
        <f>INDEX(Scenarios!$F$5:$F$12,MATCH($C$4&amp;"|"&amp;"PL",Scenarios!$O$5:$O$12,0))</f>
        <v/>
      </c>
      <c r="E11" s="22">
        <f>C11+D11</f>
        <v/>
      </c>
    </row>
    <row r="12">
      <c r="B12" s="4" t="inlineStr">
        <is>
          <t>Pay-equity remediation</t>
        </is>
      </c>
      <c r="C12" s="17">
        <f>INDEX(Scenarios!$H$5:$H$12,MATCH($C$4&amp;"|"&amp;"IT",Scenarios!$O$5:$O$12,0))</f>
        <v/>
      </c>
      <c r="D12" s="17">
        <f>INDEX(Scenarios!$H$5:$H$12,MATCH($C$4&amp;"|"&amp;"PL",Scenarios!$O$5:$O$12,0))</f>
        <v/>
      </c>
      <c r="E12" s="18">
        <f>C12+D12</f>
        <v/>
      </c>
    </row>
    <row r="13">
      <c r="B13" s="4" t="inlineStr">
        <is>
          <t>Hires</t>
        </is>
      </c>
      <c r="C13" s="21">
        <f>INDEX(Scenarios!$M$5:$M$12,MATCH($C$4&amp;"|"&amp;"IT",Scenarios!$O$5:$O$12,0))</f>
        <v/>
      </c>
      <c r="D13" s="21">
        <f>INDEX(Scenarios!$M$5:$M$12,MATCH($C$4&amp;"|"&amp;"PL",Scenarios!$O$5:$O$12,0))</f>
        <v/>
      </c>
      <c r="E13" s="22">
        <f>C13+D13</f>
        <v/>
      </c>
    </row>
    <row r="14">
      <c r="B14" s="4" t="inlineStr">
        <is>
          <t>Hiring cost</t>
        </is>
      </c>
      <c r="C14" s="17">
        <f>INDEX(Scenarios!$N$5:$N$12,MATCH($C$4&amp;"|"&amp;"IT",Scenarios!$O$5:$O$12,0))</f>
        <v/>
      </c>
      <c r="D14" s="17">
        <f>INDEX(Scenarios!$N$5:$N$12,MATCH($C$4&amp;"|"&amp;"PL",Scenarios!$O$5:$O$12,0))</f>
        <v/>
      </c>
      <c r="E14" s="18">
        <f>C14+D14</f>
        <v/>
      </c>
    </row>
    <row r="16">
      <c r="B16" s="3" t="inlineStr">
        <is>
          <t>FY2026 against budget</t>
        </is>
      </c>
    </row>
    <row r="17" ht="18" customHeight="1">
      <c r="A17" s="16" t="inlineStr"/>
      <c r="B17" s="16" t="inlineStr"/>
      <c r="C17" s="16" t="inlineStr">
        <is>
          <t>IT</t>
        </is>
      </c>
      <c r="D17" s="16" t="inlineStr">
        <is>
          <t>PL</t>
        </is>
      </c>
      <c r="E17" s="16" t="inlineStr">
        <is>
          <t>Both</t>
        </is>
      </c>
    </row>
    <row r="18">
      <c r="B18" s="4" t="inlineStr">
        <is>
          <t>Budget</t>
        </is>
      </c>
      <c r="C18" s="17">
        <f>'Variance FY26'!E11</f>
        <v/>
      </c>
      <c r="D18" s="17">
        <f>'Variance FY26'!E19</f>
        <v/>
      </c>
      <c r="E18" s="23">
        <f>C18+D18</f>
        <v/>
      </c>
    </row>
    <row r="19">
      <c r="B19" s="4" t="inlineStr">
        <is>
          <t>Actual</t>
        </is>
      </c>
      <c r="C19" s="17">
        <f>'Variance FY26'!F11</f>
        <v/>
      </c>
      <c r="D19" s="17">
        <f>'Variance FY26'!F19</f>
        <v/>
      </c>
      <c r="E19" s="23">
        <f>C19+D19</f>
        <v/>
      </c>
    </row>
    <row r="20">
      <c r="B20" s="4" t="inlineStr">
        <is>
          <t>Volume</t>
        </is>
      </c>
      <c r="C20" s="17">
        <f>'Variance FY26'!I11</f>
        <v/>
      </c>
      <c r="D20" s="17">
        <f>'Variance FY26'!I19</f>
        <v/>
      </c>
      <c r="E20" s="23">
        <f>C20+D20</f>
        <v/>
      </c>
    </row>
    <row r="21">
      <c r="B21" s="4" t="inlineStr">
        <is>
          <t>Mix</t>
        </is>
      </c>
      <c r="C21" s="17">
        <f>'Variance FY26'!J11</f>
        <v/>
      </c>
      <c r="D21" s="17">
        <f>'Variance FY26'!J19</f>
        <v/>
      </c>
      <c r="E21" s="23">
        <f>C21+D21</f>
        <v/>
      </c>
    </row>
    <row r="22">
      <c r="B22" s="4" t="inlineStr">
        <is>
          <t>Rate</t>
        </is>
      </c>
      <c r="C22" s="17">
        <f>'Variance FY26'!K11</f>
        <v/>
      </c>
      <c r="D22" s="17">
        <f>'Variance FY26'!K19</f>
        <v/>
      </c>
      <c r="E22" s="23">
        <f>C22+D22</f>
        <v/>
      </c>
    </row>
    <row r="23">
      <c r="B23" s="14" t="inlineStr">
        <is>
          <t>Variance</t>
        </is>
      </c>
      <c r="C23" s="17">
        <f>'Variance FY26'!L11</f>
        <v/>
      </c>
      <c r="D23" s="17">
        <f>'Variance FY26'!L19</f>
        <v/>
      </c>
      <c r="E23" s="18">
        <f>C23+D23</f>
        <v/>
      </c>
    </row>
    <row r="26">
      <c r="B26" s="14" t="inlineStr">
        <is>
          <t>Chart data: total FTE, both entities</t>
        </is>
      </c>
    </row>
    <row r="27">
      <c r="B27" s="14" t="inlineStr">
        <is>
          <t>Month</t>
        </is>
      </c>
      <c r="C27" s="14" t="inlineStr">
        <is>
          <t>FY2026 actual</t>
        </is>
      </c>
      <c r="D27" s="14" t="inlineStr">
        <is>
          <t>Base</t>
        </is>
      </c>
      <c r="E27" s="14" t="inlineStr">
        <is>
          <t>Hiring freeze</t>
        </is>
      </c>
      <c r="F27" s="14" t="inlineStr">
        <is>
          <t>High attrition</t>
        </is>
      </c>
      <c r="G27" s="14" t="inlineStr">
        <is>
          <t>Pay equity first</t>
        </is>
      </c>
    </row>
    <row r="28">
      <c r="B28" s="24">
        <f>EOMONTH(Settings!$C$6,0)</f>
        <v/>
      </c>
      <c r="C28" s="25">
        <f>'Actuals FY26'!C18+'Actuals FY26'!C19</f>
        <v/>
      </c>
    </row>
    <row r="29">
      <c r="B29" s="24">
        <f>EOMONTH(Settings!$C$6,1)</f>
        <v/>
      </c>
      <c r="C29" s="25">
        <f>'Actuals FY26'!D18+'Actuals FY26'!D19</f>
        <v/>
      </c>
    </row>
    <row r="30">
      <c r="B30" s="24">
        <f>EOMONTH(Settings!$C$6,2)</f>
        <v/>
      </c>
      <c r="C30" s="25">
        <f>'Actuals FY26'!E18+'Actuals FY26'!E19</f>
        <v/>
      </c>
    </row>
    <row r="31">
      <c r="B31" s="24">
        <f>EOMONTH(Settings!$C$6,3)</f>
        <v/>
      </c>
      <c r="C31" s="25">
        <f>'Actuals FY26'!F18+'Actuals FY26'!F19</f>
        <v/>
      </c>
    </row>
    <row r="32">
      <c r="B32" s="24">
        <f>EOMONTH(Settings!$C$6,4)</f>
        <v/>
      </c>
      <c r="C32" s="25">
        <f>'Actuals FY26'!G18+'Actuals FY26'!G19</f>
        <v/>
      </c>
    </row>
    <row r="33">
      <c r="B33" s="24">
        <f>EOMONTH(Settings!$C$6,5)</f>
        <v/>
      </c>
      <c r="C33" s="25">
        <f>'Actuals FY26'!H18+'Actuals FY26'!H19</f>
        <v/>
      </c>
    </row>
    <row r="34">
      <c r="B34" s="24">
        <f>EOMONTH(Settings!$C$6,6)</f>
        <v/>
      </c>
      <c r="C34" s="25">
        <f>'Actuals FY26'!I18+'Actuals FY26'!I19</f>
        <v/>
      </c>
    </row>
    <row r="35">
      <c r="B35" s="24">
        <f>EOMONTH(Settings!$C$6,7)</f>
        <v/>
      </c>
      <c r="C35" s="25">
        <f>'Actuals FY26'!J18+'Actuals FY26'!J19</f>
        <v/>
      </c>
    </row>
    <row r="36">
      <c r="B36" s="24">
        <f>EOMONTH(Settings!$C$6,8)</f>
        <v/>
      </c>
      <c r="C36" s="25">
        <f>'Actuals FY26'!K18+'Actuals FY26'!K19</f>
        <v/>
      </c>
    </row>
    <row r="37">
      <c r="B37" s="24">
        <f>EOMONTH(Settings!$C$6,9)</f>
        <v/>
      </c>
      <c r="C37" s="25">
        <f>'Actuals FY26'!L18+'Actuals FY26'!L19</f>
        <v/>
      </c>
    </row>
    <row r="38">
      <c r="B38" s="24">
        <f>EOMONTH(Settings!$C$6,10)</f>
        <v/>
      </c>
      <c r="C38" s="25">
        <f>'Actuals FY26'!M18+'Actuals FY26'!M19</f>
        <v/>
      </c>
    </row>
    <row r="39">
      <c r="B39" s="24">
        <f>EOMONTH(Settings!$C$6,11)</f>
        <v/>
      </c>
      <c r="C39" s="25">
        <f>'Actuals FY26'!N18+'Actuals FY26'!N19</f>
        <v/>
      </c>
      <c r="D39" s="25">
        <f>C39</f>
        <v/>
      </c>
      <c r="E39" s="25">
        <f>C39</f>
        <v/>
      </c>
      <c r="F39" s="25">
        <f>C39</f>
        <v/>
      </c>
      <c r="G39" s="25">
        <f>C39</f>
        <v/>
      </c>
    </row>
    <row r="40">
      <c r="B40" s="24">
        <f>EOMONTH(Settings!$C$6,12)</f>
        <v/>
      </c>
      <c r="D40" s="25">
        <f>'FY27 Base'!E68+'FY27 Base'!E74</f>
        <v/>
      </c>
      <c r="E40" s="25">
        <f>'FY27 Hiring freeze'!E68+'FY27 Hiring freeze'!E74</f>
        <v/>
      </c>
      <c r="F40" s="25">
        <f>'FY27 High attrition'!E68+'FY27 High attrition'!E74</f>
        <v/>
      </c>
      <c r="G40" s="25">
        <f>'FY27 Pay equity first'!E68+'FY27 Pay equity first'!E74</f>
        <v/>
      </c>
    </row>
    <row r="41">
      <c r="B41" s="24">
        <f>EOMONTH(Settings!$C$6,13)</f>
        <v/>
      </c>
      <c r="D41" s="25">
        <f>'FY27 Base'!F68+'FY27 Base'!F74</f>
        <v/>
      </c>
      <c r="E41" s="25">
        <f>'FY27 Hiring freeze'!F68+'FY27 Hiring freeze'!F74</f>
        <v/>
      </c>
      <c r="F41" s="25">
        <f>'FY27 High attrition'!F68+'FY27 High attrition'!F74</f>
        <v/>
      </c>
      <c r="G41" s="25">
        <f>'FY27 Pay equity first'!F68+'FY27 Pay equity first'!F74</f>
        <v/>
      </c>
    </row>
    <row r="42">
      <c r="B42" s="24">
        <f>EOMONTH(Settings!$C$6,14)</f>
        <v/>
      </c>
      <c r="D42" s="25">
        <f>'FY27 Base'!G68+'FY27 Base'!G74</f>
        <v/>
      </c>
      <c r="E42" s="25">
        <f>'FY27 Hiring freeze'!G68+'FY27 Hiring freeze'!G74</f>
        <v/>
      </c>
      <c r="F42" s="25">
        <f>'FY27 High attrition'!G68+'FY27 High attrition'!G74</f>
        <v/>
      </c>
      <c r="G42" s="25">
        <f>'FY27 Pay equity first'!G68+'FY27 Pay equity first'!G74</f>
        <v/>
      </c>
    </row>
    <row r="43">
      <c r="B43" s="24">
        <f>EOMONTH(Settings!$C$6,15)</f>
        <v/>
      </c>
      <c r="D43" s="25">
        <f>'FY27 Base'!H68+'FY27 Base'!H74</f>
        <v/>
      </c>
      <c r="E43" s="25">
        <f>'FY27 Hiring freeze'!H68+'FY27 Hiring freeze'!H74</f>
        <v/>
      </c>
      <c r="F43" s="25">
        <f>'FY27 High attrition'!H68+'FY27 High attrition'!H74</f>
        <v/>
      </c>
      <c r="G43" s="25">
        <f>'FY27 Pay equity first'!H68+'FY27 Pay equity first'!H74</f>
        <v/>
      </c>
    </row>
    <row r="44">
      <c r="B44" s="24">
        <f>EOMONTH(Settings!$C$6,16)</f>
        <v/>
      </c>
      <c r="D44" s="25">
        <f>'FY27 Base'!I68+'FY27 Base'!I74</f>
        <v/>
      </c>
      <c r="E44" s="25">
        <f>'FY27 Hiring freeze'!I68+'FY27 Hiring freeze'!I74</f>
        <v/>
      </c>
      <c r="F44" s="25">
        <f>'FY27 High attrition'!I68+'FY27 High attrition'!I74</f>
        <v/>
      </c>
      <c r="G44" s="25">
        <f>'FY27 Pay equity first'!I68+'FY27 Pay equity first'!I74</f>
        <v/>
      </c>
    </row>
    <row r="45">
      <c r="B45" s="24">
        <f>EOMONTH(Settings!$C$6,17)</f>
        <v/>
      </c>
      <c r="D45" s="25">
        <f>'FY27 Base'!J68+'FY27 Base'!J74</f>
        <v/>
      </c>
      <c r="E45" s="25">
        <f>'FY27 Hiring freeze'!J68+'FY27 Hiring freeze'!J74</f>
        <v/>
      </c>
      <c r="F45" s="25">
        <f>'FY27 High attrition'!J68+'FY27 High attrition'!J74</f>
        <v/>
      </c>
      <c r="G45" s="25">
        <f>'FY27 Pay equity first'!J68+'FY27 Pay equity first'!J74</f>
        <v/>
      </c>
    </row>
    <row r="46">
      <c r="B46" s="24">
        <f>EOMONTH(Settings!$C$6,18)</f>
        <v/>
      </c>
      <c r="D46" s="25">
        <f>'FY27 Base'!K68+'FY27 Base'!K74</f>
        <v/>
      </c>
      <c r="E46" s="25">
        <f>'FY27 Hiring freeze'!K68+'FY27 Hiring freeze'!K74</f>
        <v/>
      </c>
      <c r="F46" s="25">
        <f>'FY27 High attrition'!K68+'FY27 High attrition'!K74</f>
        <v/>
      </c>
      <c r="G46" s="25">
        <f>'FY27 Pay equity first'!K68+'FY27 Pay equity first'!K74</f>
        <v/>
      </c>
    </row>
    <row r="47">
      <c r="B47" s="24">
        <f>EOMONTH(Settings!$C$6,19)</f>
        <v/>
      </c>
      <c r="D47" s="25">
        <f>'FY27 Base'!L68+'FY27 Base'!L74</f>
        <v/>
      </c>
      <c r="E47" s="25">
        <f>'FY27 Hiring freeze'!L68+'FY27 Hiring freeze'!L74</f>
        <v/>
      </c>
      <c r="F47" s="25">
        <f>'FY27 High attrition'!L68+'FY27 High attrition'!L74</f>
        <v/>
      </c>
      <c r="G47" s="25">
        <f>'FY27 Pay equity first'!L68+'FY27 Pay equity first'!L74</f>
        <v/>
      </c>
    </row>
    <row r="48">
      <c r="B48" s="24">
        <f>EOMONTH(Settings!$C$6,20)</f>
        <v/>
      </c>
      <c r="D48" s="25">
        <f>'FY27 Base'!M68+'FY27 Base'!M74</f>
        <v/>
      </c>
      <c r="E48" s="25">
        <f>'FY27 Hiring freeze'!M68+'FY27 Hiring freeze'!M74</f>
        <v/>
      </c>
      <c r="F48" s="25">
        <f>'FY27 High attrition'!M68+'FY27 High attrition'!M74</f>
        <v/>
      </c>
      <c r="G48" s="25">
        <f>'FY27 Pay equity first'!M68+'FY27 Pay equity first'!M74</f>
        <v/>
      </c>
    </row>
    <row r="49">
      <c r="B49" s="24">
        <f>EOMONTH(Settings!$C$6,21)</f>
        <v/>
      </c>
      <c r="D49" s="25">
        <f>'FY27 Base'!N68+'FY27 Base'!N74</f>
        <v/>
      </c>
      <c r="E49" s="25">
        <f>'FY27 Hiring freeze'!N68+'FY27 Hiring freeze'!N74</f>
        <v/>
      </c>
      <c r="F49" s="25">
        <f>'FY27 High attrition'!N68+'FY27 High attrition'!N74</f>
        <v/>
      </c>
      <c r="G49" s="25">
        <f>'FY27 Pay equity first'!N68+'FY27 Pay equity first'!N74</f>
        <v/>
      </c>
    </row>
    <row r="50">
      <c r="B50" s="24">
        <f>EOMONTH(Settings!$C$6,22)</f>
        <v/>
      </c>
      <c r="D50" s="25">
        <f>'FY27 Base'!O68+'FY27 Base'!O74</f>
        <v/>
      </c>
      <c r="E50" s="25">
        <f>'FY27 Hiring freeze'!O68+'FY27 Hiring freeze'!O74</f>
        <v/>
      </c>
      <c r="F50" s="25">
        <f>'FY27 High attrition'!O68+'FY27 High attrition'!O74</f>
        <v/>
      </c>
      <c r="G50" s="25">
        <f>'FY27 Pay equity first'!O68+'FY27 Pay equity first'!O74</f>
        <v/>
      </c>
    </row>
    <row r="51">
      <c r="B51" s="24">
        <f>EOMONTH(Settings!$C$6,23)</f>
        <v/>
      </c>
      <c r="D51" s="25">
        <f>'FY27 Base'!P68+'FY27 Base'!P74</f>
        <v/>
      </c>
      <c r="E51" s="25">
        <f>'FY27 Hiring freeze'!P68+'FY27 Hiring freeze'!P74</f>
        <v/>
      </c>
      <c r="F51" s="25">
        <f>'FY27 High attrition'!P68+'FY27 High attrition'!P74</f>
        <v/>
      </c>
      <c r="G51" s="25">
        <f>'FY27 Pay equity first'!P68+'FY27 Pay equity first'!P74</f>
        <v/>
      </c>
    </row>
    <row r="53">
      <c r="B53" s="14" t="inlineStr">
        <is>
          <t>Chart data: FY2027 people cost</t>
        </is>
      </c>
    </row>
    <row r="54">
      <c r="B54" s="14" t="inlineStr">
        <is>
          <t>Scenario</t>
        </is>
      </c>
      <c r="C54" s="14" t="inlineStr">
        <is>
          <t>IT</t>
        </is>
      </c>
      <c r="D54" s="14" t="inlineStr">
        <is>
          <t>PL</t>
        </is>
      </c>
    </row>
    <row r="55">
      <c r="B55" s="4" t="inlineStr">
        <is>
          <t>Base</t>
        </is>
      </c>
      <c r="C55" s="17">
        <f>Scenarios!I5</f>
        <v/>
      </c>
      <c r="D55" s="17">
        <f>Scenarios!I6</f>
        <v/>
      </c>
    </row>
    <row r="56">
      <c r="B56" s="4" t="inlineStr">
        <is>
          <t>Hiring freeze</t>
        </is>
      </c>
      <c r="C56" s="17">
        <f>Scenarios!I7</f>
        <v/>
      </c>
      <c r="D56" s="17">
        <f>Scenarios!I8</f>
        <v/>
      </c>
    </row>
    <row r="57">
      <c r="B57" s="4" t="inlineStr">
        <is>
          <t>High attrition</t>
        </is>
      </c>
      <c r="C57" s="17">
        <f>Scenarios!I9</f>
        <v/>
      </c>
      <c r="D57" s="17">
        <f>Scenarios!I10</f>
        <v/>
      </c>
    </row>
    <row r="58">
      <c r="B58" s="4" t="inlineStr">
        <is>
          <t>Pay equity first</t>
        </is>
      </c>
      <c r="C58" s="17">
        <f>Scenarios!I11</f>
        <v/>
      </c>
      <c r="D58" s="17">
        <f>Scenarios!I12</f>
        <v/>
      </c>
    </row>
  </sheetData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O15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8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2" t="inlineStr">
        <is>
          <t>FY2027 scenarios against FY2026 actuals</t>
        </is>
      </c>
    </row>
    <row r="2">
      <c r="A2" s="13" t="inlineStr">
        <is>
          <t>People cost = payroll + pay-equity remediation. Hiring cost is shown apart. Bridge: volume at FY2026 cost per FTE, then the change in cost per FTE at FY2027 FTE.</t>
        </is>
      </c>
    </row>
    <row r="4" ht="32" customHeight="1">
      <c r="A4" s="16" t="inlineStr">
        <is>
          <t>Scenario</t>
        </is>
      </c>
      <c r="B4" s="16" t="inlineStr">
        <is>
          <t>Entity</t>
        </is>
      </c>
      <c r="C4" s="16" t="inlineStr">
        <is>
          <t>FY2026 average FTE</t>
        </is>
      </c>
      <c r="D4" s="16" t="inlineStr">
        <is>
          <t>FY2026 cost</t>
        </is>
      </c>
      <c r="E4" s="16" t="inlineStr">
        <is>
          <t>FY2027 average FTE</t>
        </is>
      </c>
      <c r="F4" s="16" t="inlineStr">
        <is>
          <t>FY2027 closing FTE</t>
        </is>
      </c>
      <c r="G4" s="16" t="inlineStr">
        <is>
          <t>FY2027 payroll</t>
        </is>
      </c>
      <c r="H4" s="16" t="inlineStr">
        <is>
          <t>Remediation</t>
        </is>
      </c>
      <c r="I4" s="16" t="inlineStr">
        <is>
          <t>FY2027 people cost</t>
        </is>
      </c>
      <c r="J4" s="16" t="inlineStr">
        <is>
          <t>Change vs FY2026</t>
        </is>
      </c>
      <c r="K4" s="16" t="inlineStr">
        <is>
          <t>Bridge: volume</t>
        </is>
      </c>
      <c r="L4" s="16" t="inlineStr">
        <is>
          <t>Bridge: rate</t>
        </is>
      </c>
      <c r="M4" s="16" t="inlineStr">
        <is>
          <t>Hires</t>
        </is>
      </c>
      <c r="N4" s="16" t="inlineStr">
        <is>
          <t>Hiring cost</t>
        </is>
      </c>
      <c r="O4" s="16" t="inlineStr">
        <is>
          <t>Key</t>
        </is>
      </c>
    </row>
    <row r="5">
      <c r="A5" s="5" t="inlineStr">
        <is>
          <t>Base</t>
        </is>
      </c>
      <c r="B5" s="5" t="inlineStr">
        <is>
          <t>IT</t>
        </is>
      </c>
      <c r="C5" s="21">
        <f>'Actuals FY26'!O18</f>
        <v/>
      </c>
      <c r="D5" s="17">
        <f>'Actuals FY26'!AC18</f>
        <v/>
      </c>
      <c r="E5" s="21">
        <f>'FY27 Base'!Q68</f>
        <v/>
      </c>
      <c r="F5" s="21">
        <f>'FY27 Base'!P68</f>
        <v/>
      </c>
      <c r="G5" s="17">
        <f>'FY27 Base'!Q69</f>
        <v/>
      </c>
      <c r="H5" s="17">
        <f>'FY27 Base'!Q70</f>
        <v/>
      </c>
      <c r="I5" s="18">
        <f>G5+H5</f>
        <v/>
      </c>
      <c r="J5" s="20">
        <f>I5/D5-1</f>
        <v/>
      </c>
      <c r="K5" s="23">
        <f>(E5-C5)*(D5/C5)</f>
        <v/>
      </c>
      <c r="L5" s="23">
        <f>(G5/E5-D5/C5)*E5</f>
        <v/>
      </c>
      <c r="M5" s="21">
        <f>'FY27 Base'!Q72</f>
        <v/>
      </c>
      <c r="N5" s="17">
        <f>'FY27 Base'!Q71</f>
        <v/>
      </c>
      <c r="O5" s="4">
        <f>A5&amp;"|"&amp;B5</f>
        <v/>
      </c>
    </row>
    <row r="6">
      <c r="A6" s="5" t="inlineStr">
        <is>
          <t>Base</t>
        </is>
      </c>
      <c r="B6" s="5" t="inlineStr">
        <is>
          <t>PL</t>
        </is>
      </c>
      <c r="C6" s="21">
        <f>'Actuals FY26'!O19</f>
        <v/>
      </c>
      <c r="D6" s="17">
        <f>'Actuals FY26'!AC19</f>
        <v/>
      </c>
      <c r="E6" s="21">
        <f>'FY27 Base'!Q74</f>
        <v/>
      </c>
      <c r="F6" s="21">
        <f>'FY27 Base'!P74</f>
        <v/>
      </c>
      <c r="G6" s="17">
        <f>'FY27 Base'!Q75</f>
        <v/>
      </c>
      <c r="H6" s="17">
        <f>'FY27 Base'!Q76</f>
        <v/>
      </c>
      <c r="I6" s="18">
        <f>G6+H6</f>
        <v/>
      </c>
      <c r="J6" s="20">
        <f>I6/D6-1</f>
        <v/>
      </c>
      <c r="K6" s="23">
        <f>(E6-C6)*(D6/C6)</f>
        <v/>
      </c>
      <c r="L6" s="23">
        <f>(G6/E6-D6/C6)*E6</f>
        <v/>
      </c>
      <c r="M6" s="21">
        <f>'FY27 Base'!Q78</f>
        <v/>
      </c>
      <c r="N6" s="17">
        <f>'FY27 Base'!Q77</f>
        <v/>
      </c>
      <c r="O6" s="4">
        <f>A6&amp;"|"&amp;B6</f>
        <v/>
      </c>
    </row>
    <row r="7">
      <c r="A7" s="5" t="inlineStr">
        <is>
          <t>Hiring freeze</t>
        </is>
      </c>
      <c r="B7" s="5" t="inlineStr">
        <is>
          <t>IT</t>
        </is>
      </c>
      <c r="C7" s="21">
        <f>'Actuals FY26'!O18</f>
        <v/>
      </c>
      <c r="D7" s="17">
        <f>'Actuals FY26'!AC18</f>
        <v/>
      </c>
      <c r="E7" s="21">
        <f>'FY27 Hiring freeze'!Q68</f>
        <v/>
      </c>
      <c r="F7" s="21">
        <f>'FY27 Hiring freeze'!P68</f>
        <v/>
      </c>
      <c r="G7" s="17">
        <f>'FY27 Hiring freeze'!Q69</f>
        <v/>
      </c>
      <c r="H7" s="17">
        <f>'FY27 Hiring freeze'!Q70</f>
        <v/>
      </c>
      <c r="I7" s="18">
        <f>G7+H7</f>
        <v/>
      </c>
      <c r="J7" s="20">
        <f>I7/D7-1</f>
        <v/>
      </c>
      <c r="K7" s="23">
        <f>(E7-C7)*(D7/C7)</f>
        <v/>
      </c>
      <c r="L7" s="23">
        <f>(G7/E7-D7/C7)*E7</f>
        <v/>
      </c>
      <c r="M7" s="21">
        <f>'FY27 Hiring freeze'!Q72</f>
        <v/>
      </c>
      <c r="N7" s="17">
        <f>'FY27 Hiring freeze'!Q71</f>
        <v/>
      </c>
      <c r="O7" s="4">
        <f>A7&amp;"|"&amp;B7</f>
        <v/>
      </c>
    </row>
    <row r="8">
      <c r="A8" s="5" t="inlineStr">
        <is>
          <t>Hiring freeze</t>
        </is>
      </c>
      <c r="B8" s="5" t="inlineStr">
        <is>
          <t>PL</t>
        </is>
      </c>
      <c r="C8" s="21">
        <f>'Actuals FY26'!O19</f>
        <v/>
      </c>
      <c r="D8" s="17">
        <f>'Actuals FY26'!AC19</f>
        <v/>
      </c>
      <c r="E8" s="21">
        <f>'FY27 Hiring freeze'!Q74</f>
        <v/>
      </c>
      <c r="F8" s="21">
        <f>'FY27 Hiring freeze'!P74</f>
        <v/>
      </c>
      <c r="G8" s="17">
        <f>'FY27 Hiring freeze'!Q75</f>
        <v/>
      </c>
      <c r="H8" s="17">
        <f>'FY27 Hiring freeze'!Q76</f>
        <v/>
      </c>
      <c r="I8" s="18">
        <f>G8+H8</f>
        <v/>
      </c>
      <c r="J8" s="20">
        <f>I8/D8-1</f>
        <v/>
      </c>
      <c r="K8" s="23">
        <f>(E8-C8)*(D8/C8)</f>
        <v/>
      </c>
      <c r="L8" s="23">
        <f>(G8/E8-D8/C8)*E8</f>
        <v/>
      </c>
      <c r="M8" s="21">
        <f>'FY27 Hiring freeze'!Q78</f>
        <v/>
      </c>
      <c r="N8" s="17">
        <f>'FY27 Hiring freeze'!Q77</f>
        <v/>
      </c>
      <c r="O8" s="4">
        <f>A8&amp;"|"&amp;B8</f>
        <v/>
      </c>
    </row>
    <row r="9">
      <c r="A9" s="5" t="inlineStr">
        <is>
          <t>High attrition</t>
        </is>
      </c>
      <c r="B9" s="5" t="inlineStr">
        <is>
          <t>IT</t>
        </is>
      </c>
      <c r="C9" s="21">
        <f>'Actuals FY26'!O18</f>
        <v/>
      </c>
      <c r="D9" s="17">
        <f>'Actuals FY26'!AC18</f>
        <v/>
      </c>
      <c r="E9" s="21">
        <f>'FY27 High attrition'!Q68</f>
        <v/>
      </c>
      <c r="F9" s="21">
        <f>'FY27 High attrition'!P68</f>
        <v/>
      </c>
      <c r="G9" s="17">
        <f>'FY27 High attrition'!Q69</f>
        <v/>
      </c>
      <c r="H9" s="17">
        <f>'FY27 High attrition'!Q70</f>
        <v/>
      </c>
      <c r="I9" s="18">
        <f>G9+H9</f>
        <v/>
      </c>
      <c r="J9" s="20">
        <f>I9/D9-1</f>
        <v/>
      </c>
      <c r="K9" s="23">
        <f>(E9-C9)*(D9/C9)</f>
        <v/>
      </c>
      <c r="L9" s="23">
        <f>(G9/E9-D9/C9)*E9</f>
        <v/>
      </c>
      <c r="M9" s="21">
        <f>'FY27 High attrition'!Q72</f>
        <v/>
      </c>
      <c r="N9" s="17">
        <f>'FY27 High attrition'!Q71</f>
        <v/>
      </c>
      <c r="O9" s="4">
        <f>A9&amp;"|"&amp;B9</f>
        <v/>
      </c>
    </row>
    <row r="10">
      <c r="A10" s="5" t="inlineStr">
        <is>
          <t>High attrition</t>
        </is>
      </c>
      <c r="B10" s="5" t="inlineStr">
        <is>
          <t>PL</t>
        </is>
      </c>
      <c r="C10" s="21">
        <f>'Actuals FY26'!O19</f>
        <v/>
      </c>
      <c r="D10" s="17">
        <f>'Actuals FY26'!AC19</f>
        <v/>
      </c>
      <c r="E10" s="21">
        <f>'FY27 High attrition'!Q74</f>
        <v/>
      </c>
      <c r="F10" s="21">
        <f>'FY27 High attrition'!P74</f>
        <v/>
      </c>
      <c r="G10" s="17">
        <f>'FY27 High attrition'!Q75</f>
        <v/>
      </c>
      <c r="H10" s="17">
        <f>'FY27 High attrition'!Q76</f>
        <v/>
      </c>
      <c r="I10" s="18">
        <f>G10+H10</f>
        <v/>
      </c>
      <c r="J10" s="20">
        <f>I10/D10-1</f>
        <v/>
      </c>
      <c r="K10" s="23">
        <f>(E10-C10)*(D10/C10)</f>
        <v/>
      </c>
      <c r="L10" s="23">
        <f>(G10/E10-D10/C10)*E10</f>
        <v/>
      </c>
      <c r="M10" s="21">
        <f>'FY27 High attrition'!Q78</f>
        <v/>
      </c>
      <c r="N10" s="17">
        <f>'FY27 High attrition'!Q77</f>
        <v/>
      </c>
      <c r="O10" s="4">
        <f>A10&amp;"|"&amp;B10</f>
        <v/>
      </c>
    </row>
    <row r="11">
      <c r="A11" s="5" t="inlineStr">
        <is>
          <t>Pay equity first</t>
        </is>
      </c>
      <c r="B11" s="5" t="inlineStr">
        <is>
          <t>IT</t>
        </is>
      </c>
      <c r="C11" s="21">
        <f>'Actuals FY26'!O18</f>
        <v/>
      </c>
      <c r="D11" s="17">
        <f>'Actuals FY26'!AC18</f>
        <v/>
      </c>
      <c r="E11" s="21">
        <f>'FY27 Pay equity first'!Q68</f>
        <v/>
      </c>
      <c r="F11" s="21">
        <f>'FY27 Pay equity first'!P68</f>
        <v/>
      </c>
      <c r="G11" s="17">
        <f>'FY27 Pay equity first'!Q69</f>
        <v/>
      </c>
      <c r="H11" s="17">
        <f>'FY27 Pay equity first'!Q70</f>
        <v/>
      </c>
      <c r="I11" s="18">
        <f>G11+H11</f>
        <v/>
      </c>
      <c r="J11" s="20">
        <f>I11/D11-1</f>
        <v/>
      </c>
      <c r="K11" s="23">
        <f>(E11-C11)*(D11/C11)</f>
        <v/>
      </c>
      <c r="L11" s="23">
        <f>(G11/E11-D11/C11)*E11</f>
        <v/>
      </c>
      <c r="M11" s="21">
        <f>'FY27 Pay equity first'!Q72</f>
        <v/>
      </c>
      <c r="N11" s="17">
        <f>'FY27 Pay equity first'!Q71</f>
        <v/>
      </c>
      <c r="O11" s="4">
        <f>A11&amp;"|"&amp;B11</f>
        <v/>
      </c>
    </row>
    <row r="12">
      <c r="A12" s="5" t="inlineStr">
        <is>
          <t>Pay equity first</t>
        </is>
      </c>
      <c r="B12" s="5" t="inlineStr">
        <is>
          <t>PL</t>
        </is>
      </c>
      <c r="C12" s="21">
        <f>'Actuals FY26'!O19</f>
        <v/>
      </c>
      <c r="D12" s="17">
        <f>'Actuals FY26'!AC19</f>
        <v/>
      </c>
      <c r="E12" s="21">
        <f>'FY27 Pay equity first'!Q74</f>
        <v/>
      </c>
      <c r="F12" s="21">
        <f>'FY27 Pay equity first'!P74</f>
        <v/>
      </c>
      <c r="G12" s="17">
        <f>'FY27 Pay equity first'!Q75</f>
        <v/>
      </c>
      <c r="H12" s="17">
        <f>'FY27 Pay equity first'!Q76</f>
        <v/>
      </c>
      <c r="I12" s="18">
        <f>G12+H12</f>
        <v/>
      </c>
      <c r="J12" s="20">
        <f>I12/D12-1</f>
        <v/>
      </c>
      <c r="K12" s="23">
        <f>(E12-C12)*(D12/C12)</f>
        <v/>
      </c>
      <c r="L12" s="23">
        <f>(G12/E12-D12/C12)*E12</f>
        <v/>
      </c>
      <c r="M12" s="21">
        <f>'FY27 Pay equity first'!Q78</f>
        <v/>
      </c>
      <c r="N12" s="17">
        <f>'FY27 Pay equity first'!Q77</f>
        <v/>
      </c>
      <c r="O12" s="4">
        <f>A12&amp;"|"&amp;B12</f>
        <v/>
      </c>
    </row>
    <row r="14">
      <c r="A14" s="13" t="inlineStr">
        <is>
          <t>Check: FY2026 cost + volume + rate + remediation = FY2027 people cost.</t>
        </is>
      </c>
    </row>
    <row r="15">
      <c r="A15" s="4">
        <f>IF(SUMPRODUCT(ABS(D5:D12+K5:K12+L5:L12+H5:H12-I5:I12))&lt;0.1,"Every bridge adds up","A bridge does not add up")</f>
        <v/>
      </c>
    </row>
  </sheetData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23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8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</cols>
  <sheetData>
    <row r="1">
      <c r="A1" s="12" t="inlineStr">
        <is>
          <t>FY2026: actual against budget</t>
        </is>
      </c>
    </row>
    <row r="2">
      <c r="A2" s="13" t="inlineStr">
        <is>
          <t>Volume = FTE difference at budget cost per FTE. Rate = cost per FTE difference at actual FTE. Mix = department volumes minus the entity's pure volume effect.</t>
        </is>
      </c>
    </row>
    <row r="4" ht="32" customHeight="1">
      <c r="A4" s="16" t="inlineStr">
        <is>
          <t>Entity</t>
        </is>
      </c>
      <c r="B4" s="16" t="inlineStr">
        <is>
          <t>Department</t>
        </is>
      </c>
      <c r="C4" s="16" t="inlineStr">
        <is>
          <t>Budget FTE</t>
        </is>
      </c>
      <c r="D4" s="16" t="inlineStr">
        <is>
          <t>Actual FTE</t>
        </is>
      </c>
      <c r="E4" s="16" t="inlineStr">
        <is>
          <t>Budget cost</t>
        </is>
      </c>
      <c r="F4" s="16" t="inlineStr">
        <is>
          <t>Actual cost</t>
        </is>
      </c>
      <c r="G4" s="16" t="inlineStr">
        <is>
          <t>Budget cost per FTE</t>
        </is>
      </c>
      <c r="H4" s="16" t="inlineStr">
        <is>
          <t>Actual cost per FTE</t>
        </is>
      </c>
      <c r="I4" s="16" t="inlineStr">
        <is>
          <t>Volume</t>
        </is>
      </c>
      <c r="J4" s="16" t="inlineStr">
        <is>
          <t>Mix</t>
        </is>
      </c>
      <c r="K4" s="16" t="inlineStr">
        <is>
          <t>Rate</t>
        </is>
      </c>
      <c r="L4" s="16" t="inlineStr">
        <is>
          <t>Variance</t>
        </is>
      </c>
    </row>
    <row r="5">
      <c r="A5" s="5" t="inlineStr">
        <is>
          <t>IT</t>
        </is>
      </c>
      <c r="B5" s="5" t="inlineStr">
        <is>
          <t>Customer Service</t>
        </is>
      </c>
      <c r="C5" s="21">
        <f>'Budget FY26'!R6</f>
        <v/>
      </c>
      <c r="D5" s="21">
        <f>'Actuals FY26'!O6</f>
        <v/>
      </c>
      <c r="E5" s="17">
        <f>'Budget FY26'!AF6</f>
        <v/>
      </c>
      <c r="F5" s="17">
        <f>'Actuals FY26'!AC6</f>
        <v/>
      </c>
      <c r="G5" s="23">
        <f>E5/C5</f>
        <v/>
      </c>
      <c r="H5" s="23">
        <f>F5/D5</f>
        <v/>
      </c>
      <c r="I5" s="23">
        <f>(D5-C5)*G5</f>
        <v/>
      </c>
      <c r="K5" s="23">
        <f>(H5-G5)*D5</f>
        <v/>
      </c>
      <c r="L5" s="18">
        <f>F5-E5</f>
        <v/>
      </c>
    </row>
    <row r="6">
      <c r="A6" s="5" t="inlineStr">
        <is>
          <t>IT</t>
        </is>
      </c>
      <c r="B6" s="5" t="inlineStr">
        <is>
          <t>Operations</t>
        </is>
      </c>
      <c r="C6" s="21">
        <f>'Budget FY26'!R7</f>
        <v/>
      </c>
      <c r="D6" s="21">
        <f>'Actuals FY26'!O7</f>
        <v/>
      </c>
      <c r="E6" s="17">
        <f>'Budget FY26'!AF7</f>
        <v/>
      </c>
      <c r="F6" s="17">
        <f>'Actuals FY26'!AC7</f>
        <v/>
      </c>
      <c r="G6" s="23">
        <f>E6/C6</f>
        <v/>
      </c>
      <c r="H6" s="23">
        <f>F6/D6</f>
        <v/>
      </c>
      <c r="I6" s="23">
        <f>(D6-C6)*G6</f>
        <v/>
      </c>
      <c r="K6" s="23">
        <f>(H6-G6)*D6</f>
        <v/>
      </c>
      <c r="L6" s="18">
        <f>F6-E6</f>
        <v/>
      </c>
    </row>
    <row r="7">
      <c r="A7" s="5" t="inlineStr">
        <is>
          <t>IT</t>
        </is>
      </c>
      <c r="B7" s="5" t="inlineStr">
        <is>
          <t>Tech</t>
        </is>
      </c>
      <c r="C7" s="21">
        <f>'Budget FY26'!R8</f>
        <v/>
      </c>
      <c r="D7" s="21">
        <f>'Actuals FY26'!O8</f>
        <v/>
      </c>
      <c r="E7" s="17">
        <f>'Budget FY26'!AF8</f>
        <v/>
      </c>
      <c r="F7" s="17">
        <f>'Actuals FY26'!AC8</f>
        <v/>
      </c>
      <c r="G7" s="23">
        <f>E7/C7</f>
        <v/>
      </c>
      <c r="H7" s="23">
        <f>F7/D7</f>
        <v/>
      </c>
      <c r="I7" s="23">
        <f>(D7-C7)*G7</f>
        <v/>
      </c>
      <c r="K7" s="23">
        <f>(H7-G7)*D7</f>
        <v/>
      </c>
      <c r="L7" s="18">
        <f>F7-E7</f>
        <v/>
      </c>
    </row>
    <row r="8">
      <c r="A8" s="5" t="inlineStr">
        <is>
          <t>IT</t>
        </is>
      </c>
      <c r="B8" s="5" t="inlineStr">
        <is>
          <t>Sales</t>
        </is>
      </c>
      <c r="C8" s="21">
        <f>'Budget FY26'!R9</f>
        <v/>
      </c>
      <c r="D8" s="21">
        <f>'Actuals FY26'!O9</f>
        <v/>
      </c>
      <c r="E8" s="17">
        <f>'Budget FY26'!AF9</f>
        <v/>
      </c>
      <c r="F8" s="17">
        <f>'Actuals FY26'!AC9</f>
        <v/>
      </c>
      <c r="G8" s="23">
        <f>E8/C8</f>
        <v/>
      </c>
      <c r="H8" s="23">
        <f>F8/D8</f>
        <v/>
      </c>
      <c r="I8" s="23">
        <f>(D8-C8)*G8</f>
        <v/>
      </c>
      <c r="K8" s="23">
        <f>(H8-G8)*D8</f>
        <v/>
      </c>
      <c r="L8" s="18">
        <f>F8-E8</f>
        <v/>
      </c>
    </row>
    <row r="9">
      <c r="A9" s="5" t="inlineStr">
        <is>
          <t>IT</t>
        </is>
      </c>
      <c r="B9" s="5" t="inlineStr">
        <is>
          <t>Finance</t>
        </is>
      </c>
      <c r="C9" s="21">
        <f>'Budget FY26'!R10</f>
        <v/>
      </c>
      <c r="D9" s="21">
        <f>'Actuals FY26'!O10</f>
        <v/>
      </c>
      <c r="E9" s="17">
        <f>'Budget FY26'!AF10</f>
        <v/>
      </c>
      <c r="F9" s="17">
        <f>'Actuals FY26'!AC10</f>
        <v/>
      </c>
      <c r="G9" s="23">
        <f>E9/C9</f>
        <v/>
      </c>
      <c r="H9" s="23">
        <f>F9/D9</f>
        <v/>
      </c>
      <c r="I9" s="23">
        <f>(D9-C9)*G9</f>
        <v/>
      </c>
      <c r="K9" s="23">
        <f>(H9-G9)*D9</f>
        <v/>
      </c>
      <c r="L9" s="18">
        <f>F9-E9</f>
        <v/>
      </c>
    </row>
    <row r="10">
      <c r="A10" s="5" t="inlineStr">
        <is>
          <t>IT</t>
        </is>
      </c>
      <c r="B10" s="5" t="inlineStr">
        <is>
          <t>HR</t>
        </is>
      </c>
      <c r="C10" s="21">
        <f>'Budget FY26'!R11</f>
        <v/>
      </c>
      <c r="D10" s="21">
        <f>'Actuals FY26'!O11</f>
        <v/>
      </c>
      <c r="E10" s="17">
        <f>'Budget FY26'!AF11</f>
        <v/>
      </c>
      <c r="F10" s="17">
        <f>'Actuals FY26'!AC11</f>
        <v/>
      </c>
      <c r="G10" s="23">
        <f>E10/C10</f>
        <v/>
      </c>
      <c r="H10" s="23">
        <f>F10/D10</f>
        <v/>
      </c>
      <c r="I10" s="23">
        <f>(D10-C10)*G10</f>
        <v/>
      </c>
      <c r="K10" s="23">
        <f>(H10-G10)*D10</f>
        <v/>
      </c>
      <c r="L10" s="18">
        <f>F10-E10</f>
        <v/>
      </c>
    </row>
    <row r="11">
      <c r="A11" s="14" t="inlineStr">
        <is>
          <t>IT</t>
        </is>
      </c>
      <c r="B11" s="14" t="inlineStr">
        <is>
          <t>Total</t>
        </is>
      </c>
      <c r="C11" s="26">
        <f>SUM(C5:C10)</f>
        <v/>
      </c>
      <c r="D11" s="26">
        <f>SUM(D5:D10)</f>
        <v/>
      </c>
      <c r="E11" s="27">
        <f>SUM(E5:E10)</f>
        <v/>
      </c>
      <c r="F11" s="27">
        <f>SUM(F5:F10)</f>
        <v/>
      </c>
      <c r="G11" s="27">
        <f>E11/C11</f>
        <v/>
      </c>
      <c r="H11" s="27">
        <f>F11/D11</f>
        <v/>
      </c>
      <c r="I11" s="27">
        <f>(D11-C11)*G11</f>
        <v/>
      </c>
      <c r="J11" s="27">
        <f>SUM(I5:I10)-I11</f>
        <v/>
      </c>
      <c r="K11" s="27">
        <f>SUM(K5:K10)</f>
        <v/>
      </c>
      <c r="L11" s="27">
        <f>F11-E11</f>
        <v/>
      </c>
    </row>
    <row r="13">
      <c r="A13" s="5" t="inlineStr">
        <is>
          <t>PL</t>
        </is>
      </c>
      <c r="B13" s="5" t="inlineStr">
        <is>
          <t>Customer Service</t>
        </is>
      </c>
      <c r="C13" s="21">
        <f>'Budget FY26'!R12</f>
        <v/>
      </c>
      <c r="D13" s="21">
        <f>'Actuals FY26'!O12</f>
        <v/>
      </c>
      <c r="E13" s="17">
        <f>'Budget FY26'!AF12</f>
        <v/>
      </c>
      <c r="F13" s="17">
        <f>'Actuals FY26'!AC12</f>
        <v/>
      </c>
      <c r="G13" s="23">
        <f>E13/C13</f>
        <v/>
      </c>
      <c r="H13" s="23">
        <f>F13/D13</f>
        <v/>
      </c>
      <c r="I13" s="23">
        <f>(D13-C13)*G13</f>
        <v/>
      </c>
      <c r="K13" s="23">
        <f>(H13-G13)*D13</f>
        <v/>
      </c>
      <c r="L13" s="18">
        <f>F13-E13</f>
        <v/>
      </c>
    </row>
    <row r="14">
      <c r="A14" s="5" t="inlineStr">
        <is>
          <t>PL</t>
        </is>
      </c>
      <c r="B14" s="5" t="inlineStr">
        <is>
          <t>Operations</t>
        </is>
      </c>
      <c r="C14" s="21">
        <f>'Budget FY26'!R13</f>
        <v/>
      </c>
      <c r="D14" s="21">
        <f>'Actuals FY26'!O13</f>
        <v/>
      </c>
      <c r="E14" s="17">
        <f>'Budget FY26'!AF13</f>
        <v/>
      </c>
      <c r="F14" s="17">
        <f>'Actuals FY26'!AC13</f>
        <v/>
      </c>
      <c r="G14" s="23">
        <f>E14/C14</f>
        <v/>
      </c>
      <c r="H14" s="23">
        <f>F14/D14</f>
        <v/>
      </c>
      <c r="I14" s="23">
        <f>(D14-C14)*G14</f>
        <v/>
      </c>
      <c r="K14" s="23">
        <f>(H14-G14)*D14</f>
        <v/>
      </c>
      <c r="L14" s="18">
        <f>F14-E14</f>
        <v/>
      </c>
    </row>
    <row r="15">
      <c r="A15" s="5" t="inlineStr">
        <is>
          <t>PL</t>
        </is>
      </c>
      <c r="B15" s="5" t="inlineStr">
        <is>
          <t>Tech</t>
        </is>
      </c>
      <c r="C15" s="21">
        <f>'Budget FY26'!R14</f>
        <v/>
      </c>
      <c r="D15" s="21">
        <f>'Actuals FY26'!O14</f>
        <v/>
      </c>
      <c r="E15" s="17">
        <f>'Budget FY26'!AF14</f>
        <v/>
      </c>
      <c r="F15" s="17">
        <f>'Actuals FY26'!AC14</f>
        <v/>
      </c>
      <c r="G15" s="23">
        <f>E15/C15</f>
        <v/>
      </c>
      <c r="H15" s="23">
        <f>F15/D15</f>
        <v/>
      </c>
      <c r="I15" s="23">
        <f>(D15-C15)*G15</f>
        <v/>
      </c>
      <c r="K15" s="23">
        <f>(H15-G15)*D15</f>
        <v/>
      </c>
      <c r="L15" s="18">
        <f>F15-E15</f>
        <v/>
      </c>
    </row>
    <row r="16">
      <c r="A16" s="5" t="inlineStr">
        <is>
          <t>PL</t>
        </is>
      </c>
      <c r="B16" s="5" t="inlineStr">
        <is>
          <t>Sales</t>
        </is>
      </c>
      <c r="C16" s="21">
        <f>'Budget FY26'!R15</f>
        <v/>
      </c>
      <c r="D16" s="21">
        <f>'Actuals FY26'!O15</f>
        <v/>
      </c>
      <c r="E16" s="17">
        <f>'Budget FY26'!AF15</f>
        <v/>
      </c>
      <c r="F16" s="17">
        <f>'Actuals FY26'!AC15</f>
        <v/>
      </c>
      <c r="G16" s="23">
        <f>E16/C16</f>
        <v/>
      </c>
      <c r="H16" s="23">
        <f>F16/D16</f>
        <v/>
      </c>
      <c r="I16" s="23">
        <f>(D16-C16)*G16</f>
        <v/>
      </c>
      <c r="K16" s="23">
        <f>(H16-G16)*D16</f>
        <v/>
      </c>
      <c r="L16" s="18">
        <f>F16-E16</f>
        <v/>
      </c>
    </row>
    <row r="17">
      <c r="A17" s="5" t="inlineStr">
        <is>
          <t>PL</t>
        </is>
      </c>
      <c r="B17" s="5" t="inlineStr">
        <is>
          <t>Finance</t>
        </is>
      </c>
      <c r="C17" s="21">
        <f>'Budget FY26'!R16</f>
        <v/>
      </c>
      <c r="D17" s="21">
        <f>'Actuals FY26'!O16</f>
        <v/>
      </c>
      <c r="E17" s="17">
        <f>'Budget FY26'!AF16</f>
        <v/>
      </c>
      <c r="F17" s="17">
        <f>'Actuals FY26'!AC16</f>
        <v/>
      </c>
      <c r="G17" s="23">
        <f>E17/C17</f>
        <v/>
      </c>
      <c r="H17" s="23">
        <f>F17/D17</f>
        <v/>
      </c>
      <c r="I17" s="23">
        <f>(D17-C17)*G17</f>
        <v/>
      </c>
      <c r="K17" s="23">
        <f>(H17-G17)*D17</f>
        <v/>
      </c>
      <c r="L17" s="18">
        <f>F17-E17</f>
        <v/>
      </c>
    </row>
    <row r="18">
      <c r="A18" s="5" t="inlineStr">
        <is>
          <t>PL</t>
        </is>
      </c>
      <c r="B18" s="5" t="inlineStr">
        <is>
          <t>HR</t>
        </is>
      </c>
      <c r="C18" s="21">
        <f>'Budget FY26'!R17</f>
        <v/>
      </c>
      <c r="D18" s="21">
        <f>'Actuals FY26'!O17</f>
        <v/>
      </c>
      <c r="E18" s="17">
        <f>'Budget FY26'!AF17</f>
        <v/>
      </c>
      <c r="F18" s="17">
        <f>'Actuals FY26'!AC17</f>
        <v/>
      </c>
      <c r="G18" s="23">
        <f>E18/C18</f>
        <v/>
      </c>
      <c r="H18" s="23">
        <f>F18/D18</f>
        <v/>
      </c>
      <c r="I18" s="23">
        <f>(D18-C18)*G18</f>
        <v/>
      </c>
      <c r="K18" s="23">
        <f>(H18-G18)*D18</f>
        <v/>
      </c>
      <c r="L18" s="18">
        <f>F18-E18</f>
        <v/>
      </c>
    </row>
    <row r="19">
      <c r="A19" s="14" t="inlineStr">
        <is>
          <t>PL</t>
        </is>
      </c>
      <c r="B19" s="14" t="inlineStr">
        <is>
          <t>Total</t>
        </is>
      </c>
      <c r="C19" s="26">
        <f>SUM(C13:C18)</f>
        <v/>
      </c>
      <c r="D19" s="26">
        <f>SUM(D13:D18)</f>
        <v/>
      </c>
      <c r="E19" s="27">
        <f>SUM(E13:E18)</f>
        <v/>
      </c>
      <c r="F19" s="27">
        <f>SUM(F13:F18)</f>
        <v/>
      </c>
      <c r="G19" s="27">
        <f>E19/C19</f>
        <v/>
      </c>
      <c r="H19" s="27">
        <f>F19/D19</f>
        <v/>
      </c>
      <c r="I19" s="27">
        <f>(D19-C19)*G19</f>
        <v/>
      </c>
      <c r="J19" s="27">
        <f>SUM(I13:I18)-I19</f>
        <v/>
      </c>
      <c r="K19" s="27">
        <f>SUM(K13:K18)</f>
        <v/>
      </c>
      <c r="L19" s="27">
        <f>F19-E19</f>
        <v/>
      </c>
    </row>
    <row r="21">
      <c r="A21" s="13" t="inlineStr">
        <is>
          <t>Check: volume + mix + rate = variance for each entity.</t>
        </is>
      </c>
    </row>
    <row r="22">
      <c r="B22" s="4" t="inlineStr">
        <is>
          <t>IT</t>
        </is>
      </c>
      <c r="C22" s="4">
        <f>IF(ABS(I11+J11+K11-L11)&lt;0.01,"Adds up","Does not add up")</f>
        <v/>
      </c>
    </row>
    <row r="23">
      <c r="B23" s="4" t="inlineStr">
        <is>
          <t>PL</t>
        </is>
      </c>
      <c r="C23" s="4">
        <f>IF(ABS(I19+J19+K19-L19)&lt;0.01,"Adds up","Does not add up")</f>
        <v/>
      </c>
    </row>
  </sheetData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AC19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8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</cols>
  <sheetData>
    <row r="1">
      <c r="A1" s="12" t="inlineStr">
        <is>
          <t>FY2026 actuals: month-end FTE and fully loaded cost</t>
        </is>
      </c>
    </row>
    <row r="2">
      <c r="A2" s="13" t="inlineStr">
        <is>
          <t>Counted from the Roster: on the payroll at each month end. Cost is the annual loaded cost / 12.</t>
        </is>
      </c>
    </row>
    <row r="4">
      <c r="A4" s="14" t="inlineStr">
        <is>
          <t>Month end</t>
        </is>
      </c>
      <c r="C4" s="28">
        <f>EOMONTH(Settings!$C$6,0)</f>
        <v/>
      </c>
      <c r="D4" s="28">
        <f>EOMONTH(Settings!$C$6,1)</f>
        <v/>
      </c>
      <c r="E4" s="28">
        <f>EOMONTH(Settings!$C$6,2)</f>
        <v/>
      </c>
      <c r="F4" s="28">
        <f>EOMONTH(Settings!$C$6,3)</f>
        <v/>
      </c>
      <c r="G4" s="28">
        <f>EOMONTH(Settings!$C$6,4)</f>
        <v/>
      </c>
      <c r="H4" s="28">
        <f>EOMONTH(Settings!$C$6,5)</f>
        <v/>
      </c>
      <c r="I4" s="28">
        <f>EOMONTH(Settings!$C$6,6)</f>
        <v/>
      </c>
      <c r="J4" s="28">
        <f>EOMONTH(Settings!$C$6,7)</f>
        <v/>
      </c>
      <c r="K4" s="28">
        <f>EOMONTH(Settings!$C$6,8)</f>
        <v/>
      </c>
      <c r="L4" s="28">
        <f>EOMONTH(Settings!$C$6,9)</f>
        <v/>
      </c>
      <c r="M4" s="28">
        <f>EOMONTH(Settings!$C$6,10)</f>
        <v/>
      </c>
      <c r="N4" s="28">
        <f>EOMONTH(Settings!$C$6,11)</f>
        <v/>
      </c>
      <c r="Q4" s="28">
        <f>C4</f>
        <v/>
      </c>
      <c r="R4" s="28">
        <f>D4</f>
        <v/>
      </c>
      <c r="S4" s="28">
        <f>E4</f>
        <v/>
      </c>
      <c r="T4" s="28">
        <f>F4</f>
        <v/>
      </c>
      <c r="U4" s="28">
        <f>G4</f>
        <v/>
      </c>
      <c r="V4" s="28">
        <f>H4</f>
        <v/>
      </c>
      <c r="W4" s="28">
        <f>I4</f>
        <v/>
      </c>
      <c r="X4" s="28">
        <f>J4</f>
        <v/>
      </c>
      <c r="Y4" s="28">
        <f>K4</f>
        <v/>
      </c>
      <c r="Z4" s="28">
        <f>L4</f>
        <v/>
      </c>
      <c r="AA4" s="28">
        <f>M4</f>
        <v/>
      </c>
      <c r="AB4" s="28">
        <f>N4</f>
        <v/>
      </c>
    </row>
    <row r="5" ht="30" customHeight="1">
      <c r="A5" s="16" t="inlineStr">
        <is>
          <t>Entity</t>
        </is>
      </c>
      <c r="B5" s="16" t="inlineStr">
        <is>
          <t>Department</t>
        </is>
      </c>
      <c r="C5" s="16" t="inlineStr">
        <is>
          <t>FTE</t>
        </is>
      </c>
      <c r="D5" s="16" t="inlineStr">
        <is>
          <t>FTE</t>
        </is>
      </c>
      <c r="E5" s="16" t="inlineStr">
        <is>
          <t>FTE</t>
        </is>
      </c>
      <c r="F5" s="16" t="inlineStr">
        <is>
          <t>FTE</t>
        </is>
      </c>
      <c r="G5" s="16" t="inlineStr">
        <is>
          <t>FTE</t>
        </is>
      </c>
      <c r="H5" s="16" t="inlineStr">
        <is>
          <t>FTE</t>
        </is>
      </c>
      <c r="I5" s="16" t="inlineStr">
        <is>
          <t>FTE</t>
        </is>
      </c>
      <c r="J5" s="16" t="inlineStr">
        <is>
          <t>FTE</t>
        </is>
      </c>
      <c r="K5" s="16" t="inlineStr">
        <is>
          <t>FTE</t>
        </is>
      </c>
      <c r="L5" s="16" t="inlineStr">
        <is>
          <t>FTE</t>
        </is>
      </c>
      <c r="M5" s="16" t="inlineStr">
        <is>
          <t>FTE</t>
        </is>
      </c>
      <c r="N5" s="16" t="inlineStr">
        <is>
          <t>FTE</t>
        </is>
      </c>
      <c r="O5" s="16" t="inlineStr">
        <is>
          <t>Average FTE</t>
        </is>
      </c>
      <c r="P5" s="16" t="inlineStr"/>
      <c r="Q5" s="16" t="inlineStr">
        <is>
          <t>Cost</t>
        </is>
      </c>
      <c r="R5" s="16" t="inlineStr">
        <is>
          <t>Cost</t>
        </is>
      </c>
      <c r="S5" s="16" t="inlineStr">
        <is>
          <t>Cost</t>
        </is>
      </c>
      <c r="T5" s="16" t="inlineStr">
        <is>
          <t>Cost</t>
        </is>
      </c>
      <c r="U5" s="16" t="inlineStr">
        <is>
          <t>Cost</t>
        </is>
      </c>
      <c r="V5" s="16" t="inlineStr">
        <is>
          <t>Cost</t>
        </is>
      </c>
      <c r="W5" s="16" t="inlineStr">
        <is>
          <t>Cost</t>
        </is>
      </c>
      <c r="X5" s="16" t="inlineStr">
        <is>
          <t>Cost</t>
        </is>
      </c>
      <c r="Y5" s="16" t="inlineStr">
        <is>
          <t>Cost</t>
        </is>
      </c>
      <c r="Z5" s="16" t="inlineStr">
        <is>
          <t>Cost</t>
        </is>
      </c>
      <c r="AA5" s="16" t="inlineStr">
        <is>
          <t>Cost</t>
        </is>
      </c>
      <c r="AB5" s="16" t="inlineStr">
        <is>
          <t>Cost</t>
        </is>
      </c>
      <c r="AC5" s="16" t="inlineStr">
        <is>
          <t>Total cost</t>
        </is>
      </c>
    </row>
    <row r="6">
      <c r="A6" s="5" t="inlineStr">
        <is>
          <t>IT</t>
        </is>
      </c>
      <c r="B6" s="5" t="inlineStr">
        <is>
          <t>Customer Service</t>
        </is>
      </c>
      <c r="C6" s="25">
        <f>SUMIFS(Roster!$E$2:$E$2590,Roster!$B$2:$B$2590,$A6,Roster!$C$2:$C$2590,$B6,Roster!$G$2:$G$2590,"&lt;="&amp;C$4,Roster!$I$2:$I$2590,"&gt;"&amp;C$4)</f>
        <v/>
      </c>
      <c r="D6" s="25">
        <f>SUMIFS(Roster!$E$2:$E$2590,Roster!$B$2:$B$2590,$A6,Roster!$C$2:$C$2590,$B6,Roster!$G$2:$G$2590,"&lt;="&amp;D$4,Roster!$I$2:$I$2590,"&gt;"&amp;D$4)</f>
        <v/>
      </c>
      <c r="E6" s="25">
        <f>SUMIFS(Roster!$E$2:$E$2590,Roster!$B$2:$B$2590,$A6,Roster!$C$2:$C$2590,$B6,Roster!$G$2:$G$2590,"&lt;="&amp;E$4,Roster!$I$2:$I$2590,"&gt;"&amp;E$4)</f>
        <v/>
      </c>
      <c r="F6" s="25">
        <f>SUMIFS(Roster!$E$2:$E$2590,Roster!$B$2:$B$2590,$A6,Roster!$C$2:$C$2590,$B6,Roster!$G$2:$G$2590,"&lt;="&amp;F$4,Roster!$I$2:$I$2590,"&gt;"&amp;F$4)</f>
        <v/>
      </c>
      <c r="G6" s="25">
        <f>SUMIFS(Roster!$E$2:$E$2590,Roster!$B$2:$B$2590,$A6,Roster!$C$2:$C$2590,$B6,Roster!$G$2:$G$2590,"&lt;="&amp;G$4,Roster!$I$2:$I$2590,"&gt;"&amp;G$4)</f>
        <v/>
      </c>
      <c r="H6" s="25">
        <f>SUMIFS(Roster!$E$2:$E$2590,Roster!$B$2:$B$2590,$A6,Roster!$C$2:$C$2590,$B6,Roster!$G$2:$G$2590,"&lt;="&amp;H$4,Roster!$I$2:$I$2590,"&gt;"&amp;H$4)</f>
        <v/>
      </c>
      <c r="I6" s="25">
        <f>SUMIFS(Roster!$E$2:$E$2590,Roster!$B$2:$B$2590,$A6,Roster!$C$2:$C$2590,$B6,Roster!$G$2:$G$2590,"&lt;="&amp;I$4,Roster!$I$2:$I$2590,"&gt;"&amp;I$4)</f>
        <v/>
      </c>
      <c r="J6" s="25">
        <f>SUMIFS(Roster!$E$2:$E$2590,Roster!$B$2:$B$2590,$A6,Roster!$C$2:$C$2590,$B6,Roster!$G$2:$G$2590,"&lt;="&amp;J$4,Roster!$I$2:$I$2590,"&gt;"&amp;J$4)</f>
        <v/>
      </c>
      <c r="K6" s="25">
        <f>SUMIFS(Roster!$E$2:$E$2590,Roster!$B$2:$B$2590,$A6,Roster!$C$2:$C$2590,$B6,Roster!$G$2:$G$2590,"&lt;="&amp;K$4,Roster!$I$2:$I$2590,"&gt;"&amp;K$4)</f>
        <v/>
      </c>
      <c r="L6" s="25">
        <f>SUMIFS(Roster!$E$2:$E$2590,Roster!$B$2:$B$2590,$A6,Roster!$C$2:$C$2590,$B6,Roster!$G$2:$G$2590,"&lt;="&amp;L$4,Roster!$I$2:$I$2590,"&gt;"&amp;L$4)</f>
        <v/>
      </c>
      <c r="M6" s="25">
        <f>SUMIFS(Roster!$E$2:$E$2590,Roster!$B$2:$B$2590,$A6,Roster!$C$2:$C$2590,$B6,Roster!$G$2:$G$2590,"&lt;="&amp;M$4,Roster!$I$2:$I$2590,"&gt;"&amp;M$4)</f>
        <v/>
      </c>
      <c r="N6" s="25">
        <f>SUMIFS(Roster!$E$2:$E$2590,Roster!$B$2:$B$2590,$A6,Roster!$C$2:$C$2590,$B6,Roster!$G$2:$G$2590,"&lt;="&amp;N$4,Roster!$I$2:$I$2590,"&gt;"&amp;N$4)</f>
        <v/>
      </c>
      <c r="O6" s="22">
        <f>AVERAGE(C6:N6)</f>
        <v/>
      </c>
      <c r="Q6" s="29">
        <f>SUMIFS(Roster!$P$2:$P$2590,Roster!$B$2:$B$2590,$A6,Roster!$C$2:$C$2590,$B6,Roster!$G$2:$G$2590,"&lt;="&amp;C$4,Roster!$I$2:$I$2590,"&gt;"&amp;C$4)/12</f>
        <v/>
      </c>
      <c r="R6" s="29">
        <f>SUMIFS(Roster!$P$2:$P$2590,Roster!$B$2:$B$2590,$A6,Roster!$C$2:$C$2590,$B6,Roster!$G$2:$G$2590,"&lt;="&amp;D$4,Roster!$I$2:$I$2590,"&gt;"&amp;D$4)/12</f>
        <v/>
      </c>
      <c r="S6" s="29">
        <f>SUMIFS(Roster!$P$2:$P$2590,Roster!$B$2:$B$2590,$A6,Roster!$C$2:$C$2590,$B6,Roster!$G$2:$G$2590,"&lt;="&amp;E$4,Roster!$I$2:$I$2590,"&gt;"&amp;E$4)/12</f>
        <v/>
      </c>
      <c r="T6" s="29">
        <f>SUMIFS(Roster!$P$2:$P$2590,Roster!$B$2:$B$2590,$A6,Roster!$C$2:$C$2590,$B6,Roster!$G$2:$G$2590,"&lt;="&amp;F$4,Roster!$I$2:$I$2590,"&gt;"&amp;F$4)/12</f>
        <v/>
      </c>
      <c r="U6" s="29">
        <f>SUMIFS(Roster!$P$2:$P$2590,Roster!$B$2:$B$2590,$A6,Roster!$C$2:$C$2590,$B6,Roster!$G$2:$G$2590,"&lt;="&amp;G$4,Roster!$I$2:$I$2590,"&gt;"&amp;G$4)/12</f>
        <v/>
      </c>
      <c r="V6" s="29">
        <f>SUMIFS(Roster!$P$2:$P$2590,Roster!$B$2:$B$2590,$A6,Roster!$C$2:$C$2590,$B6,Roster!$G$2:$G$2590,"&lt;="&amp;H$4,Roster!$I$2:$I$2590,"&gt;"&amp;H$4)/12</f>
        <v/>
      </c>
      <c r="W6" s="29">
        <f>SUMIFS(Roster!$P$2:$P$2590,Roster!$B$2:$B$2590,$A6,Roster!$C$2:$C$2590,$B6,Roster!$G$2:$G$2590,"&lt;="&amp;I$4,Roster!$I$2:$I$2590,"&gt;"&amp;I$4)/12</f>
        <v/>
      </c>
      <c r="X6" s="29">
        <f>SUMIFS(Roster!$P$2:$P$2590,Roster!$B$2:$B$2590,$A6,Roster!$C$2:$C$2590,$B6,Roster!$G$2:$G$2590,"&lt;="&amp;J$4,Roster!$I$2:$I$2590,"&gt;"&amp;J$4)/12</f>
        <v/>
      </c>
      <c r="Y6" s="29">
        <f>SUMIFS(Roster!$P$2:$P$2590,Roster!$B$2:$B$2590,$A6,Roster!$C$2:$C$2590,$B6,Roster!$G$2:$G$2590,"&lt;="&amp;K$4,Roster!$I$2:$I$2590,"&gt;"&amp;K$4)/12</f>
        <v/>
      </c>
      <c r="Z6" s="29">
        <f>SUMIFS(Roster!$P$2:$P$2590,Roster!$B$2:$B$2590,$A6,Roster!$C$2:$C$2590,$B6,Roster!$G$2:$G$2590,"&lt;="&amp;L$4,Roster!$I$2:$I$2590,"&gt;"&amp;L$4)/12</f>
        <v/>
      </c>
      <c r="AA6" s="29">
        <f>SUMIFS(Roster!$P$2:$P$2590,Roster!$B$2:$B$2590,$A6,Roster!$C$2:$C$2590,$B6,Roster!$G$2:$G$2590,"&lt;="&amp;M$4,Roster!$I$2:$I$2590,"&gt;"&amp;M$4)/12</f>
        <v/>
      </c>
      <c r="AB6" s="29">
        <f>SUMIFS(Roster!$P$2:$P$2590,Roster!$B$2:$B$2590,$A6,Roster!$C$2:$C$2590,$B6,Roster!$G$2:$G$2590,"&lt;="&amp;N$4,Roster!$I$2:$I$2590,"&gt;"&amp;N$4)/12</f>
        <v/>
      </c>
      <c r="AC6" s="18">
        <f>SUM(Q6:AB6)</f>
        <v/>
      </c>
    </row>
    <row r="7">
      <c r="A7" s="5" t="inlineStr">
        <is>
          <t>IT</t>
        </is>
      </c>
      <c r="B7" s="5" t="inlineStr">
        <is>
          <t>Operations</t>
        </is>
      </c>
      <c r="C7" s="25">
        <f>SUMIFS(Roster!$E$2:$E$2590,Roster!$B$2:$B$2590,$A7,Roster!$C$2:$C$2590,$B7,Roster!$G$2:$G$2590,"&lt;="&amp;C$4,Roster!$I$2:$I$2590,"&gt;"&amp;C$4)</f>
        <v/>
      </c>
      <c r="D7" s="25">
        <f>SUMIFS(Roster!$E$2:$E$2590,Roster!$B$2:$B$2590,$A7,Roster!$C$2:$C$2590,$B7,Roster!$G$2:$G$2590,"&lt;="&amp;D$4,Roster!$I$2:$I$2590,"&gt;"&amp;D$4)</f>
        <v/>
      </c>
      <c r="E7" s="25">
        <f>SUMIFS(Roster!$E$2:$E$2590,Roster!$B$2:$B$2590,$A7,Roster!$C$2:$C$2590,$B7,Roster!$G$2:$G$2590,"&lt;="&amp;E$4,Roster!$I$2:$I$2590,"&gt;"&amp;E$4)</f>
        <v/>
      </c>
      <c r="F7" s="25">
        <f>SUMIFS(Roster!$E$2:$E$2590,Roster!$B$2:$B$2590,$A7,Roster!$C$2:$C$2590,$B7,Roster!$G$2:$G$2590,"&lt;="&amp;F$4,Roster!$I$2:$I$2590,"&gt;"&amp;F$4)</f>
        <v/>
      </c>
      <c r="G7" s="25">
        <f>SUMIFS(Roster!$E$2:$E$2590,Roster!$B$2:$B$2590,$A7,Roster!$C$2:$C$2590,$B7,Roster!$G$2:$G$2590,"&lt;="&amp;G$4,Roster!$I$2:$I$2590,"&gt;"&amp;G$4)</f>
        <v/>
      </c>
      <c r="H7" s="25">
        <f>SUMIFS(Roster!$E$2:$E$2590,Roster!$B$2:$B$2590,$A7,Roster!$C$2:$C$2590,$B7,Roster!$G$2:$G$2590,"&lt;="&amp;H$4,Roster!$I$2:$I$2590,"&gt;"&amp;H$4)</f>
        <v/>
      </c>
      <c r="I7" s="25">
        <f>SUMIFS(Roster!$E$2:$E$2590,Roster!$B$2:$B$2590,$A7,Roster!$C$2:$C$2590,$B7,Roster!$G$2:$G$2590,"&lt;="&amp;I$4,Roster!$I$2:$I$2590,"&gt;"&amp;I$4)</f>
        <v/>
      </c>
      <c r="J7" s="25">
        <f>SUMIFS(Roster!$E$2:$E$2590,Roster!$B$2:$B$2590,$A7,Roster!$C$2:$C$2590,$B7,Roster!$G$2:$G$2590,"&lt;="&amp;J$4,Roster!$I$2:$I$2590,"&gt;"&amp;J$4)</f>
        <v/>
      </c>
      <c r="K7" s="25">
        <f>SUMIFS(Roster!$E$2:$E$2590,Roster!$B$2:$B$2590,$A7,Roster!$C$2:$C$2590,$B7,Roster!$G$2:$G$2590,"&lt;="&amp;K$4,Roster!$I$2:$I$2590,"&gt;"&amp;K$4)</f>
        <v/>
      </c>
      <c r="L7" s="25">
        <f>SUMIFS(Roster!$E$2:$E$2590,Roster!$B$2:$B$2590,$A7,Roster!$C$2:$C$2590,$B7,Roster!$G$2:$G$2590,"&lt;="&amp;L$4,Roster!$I$2:$I$2590,"&gt;"&amp;L$4)</f>
        <v/>
      </c>
      <c r="M7" s="25">
        <f>SUMIFS(Roster!$E$2:$E$2590,Roster!$B$2:$B$2590,$A7,Roster!$C$2:$C$2590,$B7,Roster!$G$2:$G$2590,"&lt;="&amp;M$4,Roster!$I$2:$I$2590,"&gt;"&amp;M$4)</f>
        <v/>
      </c>
      <c r="N7" s="25">
        <f>SUMIFS(Roster!$E$2:$E$2590,Roster!$B$2:$B$2590,$A7,Roster!$C$2:$C$2590,$B7,Roster!$G$2:$G$2590,"&lt;="&amp;N$4,Roster!$I$2:$I$2590,"&gt;"&amp;N$4)</f>
        <v/>
      </c>
      <c r="O7" s="22">
        <f>AVERAGE(C7:N7)</f>
        <v/>
      </c>
      <c r="Q7" s="29">
        <f>SUMIFS(Roster!$P$2:$P$2590,Roster!$B$2:$B$2590,$A7,Roster!$C$2:$C$2590,$B7,Roster!$G$2:$G$2590,"&lt;="&amp;C$4,Roster!$I$2:$I$2590,"&gt;"&amp;C$4)/12</f>
        <v/>
      </c>
      <c r="R7" s="29">
        <f>SUMIFS(Roster!$P$2:$P$2590,Roster!$B$2:$B$2590,$A7,Roster!$C$2:$C$2590,$B7,Roster!$G$2:$G$2590,"&lt;="&amp;D$4,Roster!$I$2:$I$2590,"&gt;"&amp;D$4)/12</f>
        <v/>
      </c>
      <c r="S7" s="29">
        <f>SUMIFS(Roster!$P$2:$P$2590,Roster!$B$2:$B$2590,$A7,Roster!$C$2:$C$2590,$B7,Roster!$G$2:$G$2590,"&lt;="&amp;E$4,Roster!$I$2:$I$2590,"&gt;"&amp;E$4)/12</f>
        <v/>
      </c>
      <c r="T7" s="29">
        <f>SUMIFS(Roster!$P$2:$P$2590,Roster!$B$2:$B$2590,$A7,Roster!$C$2:$C$2590,$B7,Roster!$G$2:$G$2590,"&lt;="&amp;F$4,Roster!$I$2:$I$2590,"&gt;"&amp;F$4)/12</f>
        <v/>
      </c>
      <c r="U7" s="29">
        <f>SUMIFS(Roster!$P$2:$P$2590,Roster!$B$2:$B$2590,$A7,Roster!$C$2:$C$2590,$B7,Roster!$G$2:$G$2590,"&lt;="&amp;G$4,Roster!$I$2:$I$2590,"&gt;"&amp;G$4)/12</f>
        <v/>
      </c>
      <c r="V7" s="29">
        <f>SUMIFS(Roster!$P$2:$P$2590,Roster!$B$2:$B$2590,$A7,Roster!$C$2:$C$2590,$B7,Roster!$G$2:$G$2590,"&lt;="&amp;H$4,Roster!$I$2:$I$2590,"&gt;"&amp;H$4)/12</f>
        <v/>
      </c>
      <c r="W7" s="29">
        <f>SUMIFS(Roster!$P$2:$P$2590,Roster!$B$2:$B$2590,$A7,Roster!$C$2:$C$2590,$B7,Roster!$G$2:$G$2590,"&lt;="&amp;I$4,Roster!$I$2:$I$2590,"&gt;"&amp;I$4)/12</f>
        <v/>
      </c>
      <c r="X7" s="29">
        <f>SUMIFS(Roster!$P$2:$P$2590,Roster!$B$2:$B$2590,$A7,Roster!$C$2:$C$2590,$B7,Roster!$G$2:$G$2590,"&lt;="&amp;J$4,Roster!$I$2:$I$2590,"&gt;"&amp;J$4)/12</f>
        <v/>
      </c>
      <c r="Y7" s="29">
        <f>SUMIFS(Roster!$P$2:$P$2590,Roster!$B$2:$B$2590,$A7,Roster!$C$2:$C$2590,$B7,Roster!$G$2:$G$2590,"&lt;="&amp;K$4,Roster!$I$2:$I$2590,"&gt;"&amp;K$4)/12</f>
        <v/>
      </c>
      <c r="Z7" s="29">
        <f>SUMIFS(Roster!$P$2:$P$2590,Roster!$B$2:$B$2590,$A7,Roster!$C$2:$C$2590,$B7,Roster!$G$2:$G$2590,"&lt;="&amp;L$4,Roster!$I$2:$I$2590,"&gt;"&amp;L$4)/12</f>
        <v/>
      </c>
      <c r="AA7" s="29">
        <f>SUMIFS(Roster!$P$2:$P$2590,Roster!$B$2:$B$2590,$A7,Roster!$C$2:$C$2590,$B7,Roster!$G$2:$G$2590,"&lt;="&amp;M$4,Roster!$I$2:$I$2590,"&gt;"&amp;M$4)/12</f>
        <v/>
      </c>
      <c r="AB7" s="29">
        <f>SUMIFS(Roster!$P$2:$P$2590,Roster!$B$2:$B$2590,$A7,Roster!$C$2:$C$2590,$B7,Roster!$G$2:$G$2590,"&lt;="&amp;N$4,Roster!$I$2:$I$2590,"&gt;"&amp;N$4)/12</f>
        <v/>
      </c>
      <c r="AC7" s="18">
        <f>SUM(Q7:AB7)</f>
        <v/>
      </c>
    </row>
    <row r="8">
      <c r="A8" s="5" t="inlineStr">
        <is>
          <t>IT</t>
        </is>
      </c>
      <c r="B8" s="5" t="inlineStr">
        <is>
          <t>Tech</t>
        </is>
      </c>
      <c r="C8" s="25">
        <f>SUMIFS(Roster!$E$2:$E$2590,Roster!$B$2:$B$2590,$A8,Roster!$C$2:$C$2590,$B8,Roster!$G$2:$G$2590,"&lt;="&amp;C$4,Roster!$I$2:$I$2590,"&gt;"&amp;C$4)</f>
        <v/>
      </c>
      <c r="D8" s="25">
        <f>SUMIFS(Roster!$E$2:$E$2590,Roster!$B$2:$B$2590,$A8,Roster!$C$2:$C$2590,$B8,Roster!$G$2:$G$2590,"&lt;="&amp;D$4,Roster!$I$2:$I$2590,"&gt;"&amp;D$4)</f>
        <v/>
      </c>
      <c r="E8" s="25">
        <f>SUMIFS(Roster!$E$2:$E$2590,Roster!$B$2:$B$2590,$A8,Roster!$C$2:$C$2590,$B8,Roster!$G$2:$G$2590,"&lt;="&amp;E$4,Roster!$I$2:$I$2590,"&gt;"&amp;E$4)</f>
        <v/>
      </c>
      <c r="F8" s="25">
        <f>SUMIFS(Roster!$E$2:$E$2590,Roster!$B$2:$B$2590,$A8,Roster!$C$2:$C$2590,$B8,Roster!$G$2:$G$2590,"&lt;="&amp;F$4,Roster!$I$2:$I$2590,"&gt;"&amp;F$4)</f>
        <v/>
      </c>
      <c r="G8" s="25">
        <f>SUMIFS(Roster!$E$2:$E$2590,Roster!$B$2:$B$2590,$A8,Roster!$C$2:$C$2590,$B8,Roster!$G$2:$G$2590,"&lt;="&amp;G$4,Roster!$I$2:$I$2590,"&gt;"&amp;G$4)</f>
        <v/>
      </c>
      <c r="H8" s="25">
        <f>SUMIFS(Roster!$E$2:$E$2590,Roster!$B$2:$B$2590,$A8,Roster!$C$2:$C$2590,$B8,Roster!$G$2:$G$2590,"&lt;="&amp;H$4,Roster!$I$2:$I$2590,"&gt;"&amp;H$4)</f>
        <v/>
      </c>
      <c r="I8" s="25">
        <f>SUMIFS(Roster!$E$2:$E$2590,Roster!$B$2:$B$2590,$A8,Roster!$C$2:$C$2590,$B8,Roster!$G$2:$G$2590,"&lt;="&amp;I$4,Roster!$I$2:$I$2590,"&gt;"&amp;I$4)</f>
        <v/>
      </c>
      <c r="J8" s="25">
        <f>SUMIFS(Roster!$E$2:$E$2590,Roster!$B$2:$B$2590,$A8,Roster!$C$2:$C$2590,$B8,Roster!$G$2:$G$2590,"&lt;="&amp;J$4,Roster!$I$2:$I$2590,"&gt;"&amp;J$4)</f>
        <v/>
      </c>
      <c r="K8" s="25">
        <f>SUMIFS(Roster!$E$2:$E$2590,Roster!$B$2:$B$2590,$A8,Roster!$C$2:$C$2590,$B8,Roster!$G$2:$G$2590,"&lt;="&amp;K$4,Roster!$I$2:$I$2590,"&gt;"&amp;K$4)</f>
        <v/>
      </c>
      <c r="L8" s="25">
        <f>SUMIFS(Roster!$E$2:$E$2590,Roster!$B$2:$B$2590,$A8,Roster!$C$2:$C$2590,$B8,Roster!$G$2:$G$2590,"&lt;="&amp;L$4,Roster!$I$2:$I$2590,"&gt;"&amp;L$4)</f>
        <v/>
      </c>
      <c r="M8" s="25">
        <f>SUMIFS(Roster!$E$2:$E$2590,Roster!$B$2:$B$2590,$A8,Roster!$C$2:$C$2590,$B8,Roster!$G$2:$G$2590,"&lt;="&amp;M$4,Roster!$I$2:$I$2590,"&gt;"&amp;M$4)</f>
        <v/>
      </c>
      <c r="N8" s="25">
        <f>SUMIFS(Roster!$E$2:$E$2590,Roster!$B$2:$B$2590,$A8,Roster!$C$2:$C$2590,$B8,Roster!$G$2:$G$2590,"&lt;="&amp;N$4,Roster!$I$2:$I$2590,"&gt;"&amp;N$4)</f>
        <v/>
      </c>
      <c r="O8" s="22">
        <f>AVERAGE(C8:N8)</f>
        <v/>
      </c>
      <c r="Q8" s="29">
        <f>SUMIFS(Roster!$P$2:$P$2590,Roster!$B$2:$B$2590,$A8,Roster!$C$2:$C$2590,$B8,Roster!$G$2:$G$2590,"&lt;="&amp;C$4,Roster!$I$2:$I$2590,"&gt;"&amp;C$4)/12</f>
        <v/>
      </c>
      <c r="R8" s="29">
        <f>SUMIFS(Roster!$P$2:$P$2590,Roster!$B$2:$B$2590,$A8,Roster!$C$2:$C$2590,$B8,Roster!$G$2:$G$2590,"&lt;="&amp;D$4,Roster!$I$2:$I$2590,"&gt;"&amp;D$4)/12</f>
        <v/>
      </c>
      <c r="S8" s="29">
        <f>SUMIFS(Roster!$P$2:$P$2590,Roster!$B$2:$B$2590,$A8,Roster!$C$2:$C$2590,$B8,Roster!$G$2:$G$2590,"&lt;="&amp;E$4,Roster!$I$2:$I$2590,"&gt;"&amp;E$4)/12</f>
        <v/>
      </c>
      <c r="T8" s="29">
        <f>SUMIFS(Roster!$P$2:$P$2590,Roster!$B$2:$B$2590,$A8,Roster!$C$2:$C$2590,$B8,Roster!$G$2:$G$2590,"&lt;="&amp;F$4,Roster!$I$2:$I$2590,"&gt;"&amp;F$4)/12</f>
        <v/>
      </c>
      <c r="U8" s="29">
        <f>SUMIFS(Roster!$P$2:$P$2590,Roster!$B$2:$B$2590,$A8,Roster!$C$2:$C$2590,$B8,Roster!$G$2:$G$2590,"&lt;="&amp;G$4,Roster!$I$2:$I$2590,"&gt;"&amp;G$4)/12</f>
        <v/>
      </c>
      <c r="V8" s="29">
        <f>SUMIFS(Roster!$P$2:$P$2590,Roster!$B$2:$B$2590,$A8,Roster!$C$2:$C$2590,$B8,Roster!$G$2:$G$2590,"&lt;="&amp;H$4,Roster!$I$2:$I$2590,"&gt;"&amp;H$4)/12</f>
        <v/>
      </c>
      <c r="W8" s="29">
        <f>SUMIFS(Roster!$P$2:$P$2590,Roster!$B$2:$B$2590,$A8,Roster!$C$2:$C$2590,$B8,Roster!$G$2:$G$2590,"&lt;="&amp;I$4,Roster!$I$2:$I$2590,"&gt;"&amp;I$4)/12</f>
        <v/>
      </c>
      <c r="X8" s="29">
        <f>SUMIFS(Roster!$P$2:$P$2590,Roster!$B$2:$B$2590,$A8,Roster!$C$2:$C$2590,$B8,Roster!$G$2:$G$2590,"&lt;="&amp;J$4,Roster!$I$2:$I$2590,"&gt;"&amp;J$4)/12</f>
        <v/>
      </c>
      <c r="Y8" s="29">
        <f>SUMIFS(Roster!$P$2:$P$2590,Roster!$B$2:$B$2590,$A8,Roster!$C$2:$C$2590,$B8,Roster!$G$2:$G$2590,"&lt;="&amp;K$4,Roster!$I$2:$I$2590,"&gt;"&amp;K$4)/12</f>
        <v/>
      </c>
      <c r="Z8" s="29">
        <f>SUMIFS(Roster!$P$2:$P$2590,Roster!$B$2:$B$2590,$A8,Roster!$C$2:$C$2590,$B8,Roster!$G$2:$G$2590,"&lt;="&amp;L$4,Roster!$I$2:$I$2590,"&gt;"&amp;L$4)/12</f>
        <v/>
      </c>
      <c r="AA8" s="29">
        <f>SUMIFS(Roster!$P$2:$P$2590,Roster!$B$2:$B$2590,$A8,Roster!$C$2:$C$2590,$B8,Roster!$G$2:$G$2590,"&lt;="&amp;M$4,Roster!$I$2:$I$2590,"&gt;"&amp;M$4)/12</f>
        <v/>
      </c>
      <c r="AB8" s="29">
        <f>SUMIFS(Roster!$P$2:$P$2590,Roster!$B$2:$B$2590,$A8,Roster!$C$2:$C$2590,$B8,Roster!$G$2:$G$2590,"&lt;="&amp;N$4,Roster!$I$2:$I$2590,"&gt;"&amp;N$4)/12</f>
        <v/>
      </c>
      <c r="AC8" s="18">
        <f>SUM(Q8:AB8)</f>
        <v/>
      </c>
    </row>
    <row r="9">
      <c r="A9" s="5" t="inlineStr">
        <is>
          <t>IT</t>
        </is>
      </c>
      <c r="B9" s="5" t="inlineStr">
        <is>
          <t>Sales</t>
        </is>
      </c>
      <c r="C9" s="25">
        <f>SUMIFS(Roster!$E$2:$E$2590,Roster!$B$2:$B$2590,$A9,Roster!$C$2:$C$2590,$B9,Roster!$G$2:$G$2590,"&lt;="&amp;C$4,Roster!$I$2:$I$2590,"&gt;"&amp;C$4)</f>
        <v/>
      </c>
      <c r="D9" s="25">
        <f>SUMIFS(Roster!$E$2:$E$2590,Roster!$B$2:$B$2590,$A9,Roster!$C$2:$C$2590,$B9,Roster!$G$2:$G$2590,"&lt;="&amp;D$4,Roster!$I$2:$I$2590,"&gt;"&amp;D$4)</f>
        <v/>
      </c>
      <c r="E9" s="25">
        <f>SUMIFS(Roster!$E$2:$E$2590,Roster!$B$2:$B$2590,$A9,Roster!$C$2:$C$2590,$B9,Roster!$G$2:$G$2590,"&lt;="&amp;E$4,Roster!$I$2:$I$2590,"&gt;"&amp;E$4)</f>
        <v/>
      </c>
      <c r="F9" s="25">
        <f>SUMIFS(Roster!$E$2:$E$2590,Roster!$B$2:$B$2590,$A9,Roster!$C$2:$C$2590,$B9,Roster!$G$2:$G$2590,"&lt;="&amp;F$4,Roster!$I$2:$I$2590,"&gt;"&amp;F$4)</f>
        <v/>
      </c>
      <c r="G9" s="25">
        <f>SUMIFS(Roster!$E$2:$E$2590,Roster!$B$2:$B$2590,$A9,Roster!$C$2:$C$2590,$B9,Roster!$G$2:$G$2590,"&lt;="&amp;G$4,Roster!$I$2:$I$2590,"&gt;"&amp;G$4)</f>
        <v/>
      </c>
      <c r="H9" s="25">
        <f>SUMIFS(Roster!$E$2:$E$2590,Roster!$B$2:$B$2590,$A9,Roster!$C$2:$C$2590,$B9,Roster!$G$2:$G$2590,"&lt;="&amp;H$4,Roster!$I$2:$I$2590,"&gt;"&amp;H$4)</f>
        <v/>
      </c>
      <c r="I9" s="25">
        <f>SUMIFS(Roster!$E$2:$E$2590,Roster!$B$2:$B$2590,$A9,Roster!$C$2:$C$2590,$B9,Roster!$G$2:$G$2590,"&lt;="&amp;I$4,Roster!$I$2:$I$2590,"&gt;"&amp;I$4)</f>
        <v/>
      </c>
      <c r="J9" s="25">
        <f>SUMIFS(Roster!$E$2:$E$2590,Roster!$B$2:$B$2590,$A9,Roster!$C$2:$C$2590,$B9,Roster!$G$2:$G$2590,"&lt;="&amp;J$4,Roster!$I$2:$I$2590,"&gt;"&amp;J$4)</f>
        <v/>
      </c>
      <c r="K9" s="25">
        <f>SUMIFS(Roster!$E$2:$E$2590,Roster!$B$2:$B$2590,$A9,Roster!$C$2:$C$2590,$B9,Roster!$G$2:$G$2590,"&lt;="&amp;K$4,Roster!$I$2:$I$2590,"&gt;"&amp;K$4)</f>
        <v/>
      </c>
      <c r="L9" s="25">
        <f>SUMIFS(Roster!$E$2:$E$2590,Roster!$B$2:$B$2590,$A9,Roster!$C$2:$C$2590,$B9,Roster!$G$2:$G$2590,"&lt;="&amp;L$4,Roster!$I$2:$I$2590,"&gt;"&amp;L$4)</f>
        <v/>
      </c>
      <c r="M9" s="25">
        <f>SUMIFS(Roster!$E$2:$E$2590,Roster!$B$2:$B$2590,$A9,Roster!$C$2:$C$2590,$B9,Roster!$G$2:$G$2590,"&lt;="&amp;M$4,Roster!$I$2:$I$2590,"&gt;"&amp;M$4)</f>
        <v/>
      </c>
      <c r="N9" s="25">
        <f>SUMIFS(Roster!$E$2:$E$2590,Roster!$B$2:$B$2590,$A9,Roster!$C$2:$C$2590,$B9,Roster!$G$2:$G$2590,"&lt;="&amp;N$4,Roster!$I$2:$I$2590,"&gt;"&amp;N$4)</f>
        <v/>
      </c>
      <c r="O9" s="22">
        <f>AVERAGE(C9:N9)</f>
        <v/>
      </c>
      <c r="Q9" s="29">
        <f>SUMIFS(Roster!$P$2:$P$2590,Roster!$B$2:$B$2590,$A9,Roster!$C$2:$C$2590,$B9,Roster!$G$2:$G$2590,"&lt;="&amp;C$4,Roster!$I$2:$I$2590,"&gt;"&amp;C$4)/12</f>
        <v/>
      </c>
      <c r="R9" s="29">
        <f>SUMIFS(Roster!$P$2:$P$2590,Roster!$B$2:$B$2590,$A9,Roster!$C$2:$C$2590,$B9,Roster!$G$2:$G$2590,"&lt;="&amp;D$4,Roster!$I$2:$I$2590,"&gt;"&amp;D$4)/12</f>
        <v/>
      </c>
      <c r="S9" s="29">
        <f>SUMIFS(Roster!$P$2:$P$2590,Roster!$B$2:$B$2590,$A9,Roster!$C$2:$C$2590,$B9,Roster!$G$2:$G$2590,"&lt;="&amp;E$4,Roster!$I$2:$I$2590,"&gt;"&amp;E$4)/12</f>
        <v/>
      </c>
      <c r="T9" s="29">
        <f>SUMIFS(Roster!$P$2:$P$2590,Roster!$B$2:$B$2590,$A9,Roster!$C$2:$C$2590,$B9,Roster!$G$2:$G$2590,"&lt;="&amp;F$4,Roster!$I$2:$I$2590,"&gt;"&amp;F$4)/12</f>
        <v/>
      </c>
      <c r="U9" s="29">
        <f>SUMIFS(Roster!$P$2:$P$2590,Roster!$B$2:$B$2590,$A9,Roster!$C$2:$C$2590,$B9,Roster!$G$2:$G$2590,"&lt;="&amp;G$4,Roster!$I$2:$I$2590,"&gt;"&amp;G$4)/12</f>
        <v/>
      </c>
      <c r="V9" s="29">
        <f>SUMIFS(Roster!$P$2:$P$2590,Roster!$B$2:$B$2590,$A9,Roster!$C$2:$C$2590,$B9,Roster!$G$2:$G$2590,"&lt;="&amp;H$4,Roster!$I$2:$I$2590,"&gt;"&amp;H$4)/12</f>
        <v/>
      </c>
      <c r="W9" s="29">
        <f>SUMIFS(Roster!$P$2:$P$2590,Roster!$B$2:$B$2590,$A9,Roster!$C$2:$C$2590,$B9,Roster!$G$2:$G$2590,"&lt;="&amp;I$4,Roster!$I$2:$I$2590,"&gt;"&amp;I$4)/12</f>
        <v/>
      </c>
      <c r="X9" s="29">
        <f>SUMIFS(Roster!$P$2:$P$2590,Roster!$B$2:$B$2590,$A9,Roster!$C$2:$C$2590,$B9,Roster!$G$2:$G$2590,"&lt;="&amp;J$4,Roster!$I$2:$I$2590,"&gt;"&amp;J$4)/12</f>
        <v/>
      </c>
      <c r="Y9" s="29">
        <f>SUMIFS(Roster!$P$2:$P$2590,Roster!$B$2:$B$2590,$A9,Roster!$C$2:$C$2590,$B9,Roster!$G$2:$G$2590,"&lt;="&amp;K$4,Roster!$I$2:$I$2590,"&gt;"&amp;K$4)/12</f>
        <v/>
      </c>
      <c r="Z9" s="29">
        <f>SUMIFS(Roster!$P$2:$P$2590,Roster!$B$2:$B$2590,$A9,Roster!$C$2:$C$2590,$B9,Roster!$G$2:$G$2590,"&lt;="&amp;L$4,Roster!$I$2:$I$2590,"&gt;"&amp;L$4)/12</f>
        <v/>
      </c>
      <c r="AA9" s="29">
        <f>SUMIFS(Roster!$P$2:$P$2590,Roster!$B$2:$B$2590,$A9,Roster!$C$2:$C$2590,$B9,Roster!$G$2:$G$2590,"&lt;="&amp;M$4,Roster!$I$2:$I$2590,"&gt;"&amp;M$4)/12</f>
        <v/>
      </c>
      <c r="AB9" s="29">
        <f>SUMIFS(Roster!$P$2:$P$2590,Roster!$B$2:$B$2590,$A9,Roster!$C$2:$C$2590,$B9,Roster!$G$2:$G$2590,"&lt;="&amp;N$4,Roster!$I$2:$I$2590,"&gt;"&amp;N$4)/12</f>
        <v/>
      </c>
      <c r="AC9" s="18">
        <f>SUM(Q9:AB9)</f>
        <v/>
      </c>
    </row>
    <row r="10">
      <c r="A10" s="5" t="inlineStr">
        <is>
          <t>IT</t>
        </is>
      </c>
      <c r="B10" s="5" t="inlineStr">
        <is>
          <t>Finance</t>
        </is>
      </c>
      <c r="C10" s="25">
        <f>SUMIFS(Roster!$E$2:$E$2590,Roster!$B$2:$B$2590,$A10,Roster!$C$2:$C$2590,$B10,Roster!$G$2:$G$2590,"&lt;="&amp;C$4,Roster!$I$2:$I$2590,"&gt;"&amp;C$4)</f>
        <v/>
      </c>
      <c r="D10" s="25">
        <f>SUMIFS(Roster!$E$2:$E$2590,Roster!$B$2:$B$2590,$A10,Roster!$C$2:$C$2590,$B10,Roster!$G$2:$G$2590,"&lt;="&amp;D$4,Roster!$I$2:$I$2590,"&gt;"&amp;D$4)</f>
        <v/>
      </c>
      <c r="E10" s="25">
        <f>SUMIFS(Roster!$E$2:$E$2590,Roster!$B$2:$B$2590,$A10,Roster!$C$2:$C$2590,$B10,Roster!$G$2:$G$2590,"&lt;="&amp;E$4,Roster!$I$2:$I$2590,"&gt;"&amp;E$4)</f>
        <v/>
      </c>
      <c r="F10" s="25">
        <f>SUMIFS(Roster!$E$2:$E$2590,Roster!$B$2:$B$2590,$A10,Roster!$C$2:$C$2590,$B10,Roster!$G$2:$G$2590,"&lt;="&amp;F$4,Roster!$I$2:$I$2590,"&gt;"&amp;F$4)</f>
        <v/>
      </c>
      <c r="G10" s="25">
        <f>SUMIFS(Roster!$E$2:$E$2590,Roster!$B$2:$B$2590,$A10,Roster!$C$2:$C$2590,$B10,Roster!$G$2:$G$2590,"&lt;="&amp;G$4,Roster!$I$2:$I$2590,"&gt;"&amp;G$4)</f>
        <v/>
      </c>
      <c r="H10" s="25">
        <f>SUMIFS(Roster!$E$2:$E$2590,Roster!$B$2:$B$2590,$A10,Roster!$C$2:$C$2590,$B10,Roster!$G$2:$G$2590,"&lt;="&amp;H$4,Roster!$I$2:$I$2590,"&gt;"&amp;H$4)</f>
        <v/>
      </c>
      <c r="I10" s="25">
        <f>SUMIFS(Roster!$E$2:$E$2590,Roster!$B$2:$B$2590,$A10,Roster!$C$2:$C$2590,$B10,Roster!$G$2:$G$2590,"&lt;="&amp;I$4,Roster!$I$2:$I$2590,"&gt;"&amp;I$4)</f>
        <v/>
      </c>
      <c r="J10" s="25">
        <f>SUMIFS(Roster!$E$2:$E$2590,Roster!$B$2:$B$2590,$A10,Roster!$C$2:$C$2590,$B10,Roster!$G$2:$G$2590,"&lt;="&amp;J$4,Roster!$I$2:$I$2590,"&gt;"&amp;J$4)</f>
        <v/>
      </c>
      <c r="K10" s="25">
        <f>SUMIFS(Roster!$E$2:$E$2590,Roster!$B$2:$B$2590,$A10,Roster!$C$2:$C$2590,$B10,Roster!$G$2:$G$2590,"&lt;="&amp;K$4,Roster!$I$2:$I$2590,"&gt;"&amp;K$4)</f>
        <v/>
      </c>
      <c r="L10" s="25">
        <f>SUMIFS(Roster!$E$2:$E$2590,Roster!$B$2:$B$2590,$A10,Roster!$C$2:$C$2590,$B10,Roster!$G$2:$G$2590,"&lt;="&amp;L$4,Roster!$I$2:$I$2590,"&gt;"&amp;L$4)</f>
        <v/>
      </c>
      <c r="M10" s="25">
        <f>SUMIFS(Roster!$E$2:$E$2590,Roster!$B$2:$B$2590,$A10,Roster!$C$2:$C$2590,$B10,Roster!$G$2:$G$2590,"&lt;="&amp;M$4,Roster!$I$2:$I$2590,"&gt;"&amp;M$4)</f>
        <v/>
      </c>
      <c r="N10" s="25">
        <f>SUMIFS(Roster!$E$2:$E$2590,Roster!$B$2:$B$2590,$A10,Roster!$C$2:$C$2590,$B10,Roster!$G$2:$G$2590,"&lt;="&amp;N$4,Roster!$I$2:$I$2590,"&gt;"&amp;N$4)</f>
        <v/>
      </c>
      <c r="O10" s="22">
        <f>AVERAGE(C10:N10)</f>
        <v/>
      </c>
      <c r="Q10" s="29">
        <f>SUMIFS(Roster!$P$2:$P$2590,Roster!$B$2:$B$2590,$A10,Roster!$C$2:$C$2590,$B10,Roster!$G$2:$G$2590,"&lt;="&amp;C$4,Roster!$I$2:$I$2590,"&gt;"&amp;C$4)/12</f>
        <v/>
      </c>
      <c r="R10" s="29">
        <f>SUMIFS(Roster!$P$2:$P$2590,Roster!$B$2:$B$2590,$A10,Roster!$C$2:$C$2590,$B10,Roster!$G$2:$G$2590,"&lt;="&amp;D$4,Roster!$I$2:$I$2590,"&gt;"&amp;D$4)/12</f>
        <v/>
      </c>
      <c r="S10" s="29">
        <f>SUMIFS(Roster!$P$2:$P$2590,Roster!$B$2:$B$2590,$A10,Roster!$C$2:$C$2590,$B10,Roster!$G$2:$G$2590,"&lt;="&amp;E$4,Roster!$I$2:$I$2590,"&gt;"&amp;E$4)/12</f>
        <v/>
      </c>
      <c r="T10" s="29">
        <f>SUMIFS(Roster!$P$2:$P$2590,Roster!$B$2:$B$2590,$A10,Roster!$C$2:$C$2590,$B10,Roster!$G$2:$G$2590,"&lt;="&amp;F$4,Roster!$I$2:$I$2590,"&gt;"&amp;F$4)/12</f>
        <v/>
      </c>
      <c r="U10" s="29">
        <f>SUMIFS(Roster!$P$2:$P$2590,Roster!$B$2:$B$2590,$A10,Roster!$C$2:$C$2590,$B10,Roster!$G$2:$G$2590,"&lt;="&amp;G$4,Roster!$I$2:$I$2590,"&gt;"&amp;G$4)/12</f>
        <v/>
      </c>
      <c r="V10" s="29">
        <f>SUMIFS(Roster!$P$2:$P$2590,Roster!$B$2:$B$2590,$A10,Roster!$C$2:$C$2590,$B10,Roster!$G$2:$G$2590,"&lt;="&amp;H$4,Roster!$I$2:$I$2590,"&gt;"&amp;H$4)/12</f>
        <v/>
      </c>
      <c r="W10" s="29">
        <f>SUMIFS(Roster!$P$2:$P$2590,Roster!$B$2:$B$2590,$A10,Roster!$C$2:$C$2590,$B10,Roster!$G$2:$G$2590,"&lt;="&amp;I$4,Roster!$I$2:$I$2590,"&gt;"&amp;I$4)/12</f>
        <v/>
      </c>
      <c r="X10" s="29">
        <f>SUMIFS(Roster!$P$2:$P$2590,Roster!$B$2:$B$2590,$A10,Roster!$C$2:$C$2590,$B10,Roster!$G$2:$G$2590,"&lt;="&amp;J$4,Roster!$I$2:$I$2590,"&gt;"&amp;J$4)/12</f>
        <v/>
      </c>
      <c r="Y10" s="29">
        <f>SUMIFS(Roster!$P$2:$P$2590,Roster!$B$2:$B$2590,$A10,Roster!$C$2:$C$2590,$B10,Roster!$G$2:$G$2590,"&lt;="&amp;K$4,Roster!$I$2:$I$2590,"&gt;"&amp;K$4)/12</f>
        <v/>
      </c>
      <c r="Z10" s="29">
        <f>SUMIFS(Roster!$P$2:$P$2590,Roster!$B$2:$B$2590,$A10,Roster!$C$2:$C$2590,$B10,Roster!$G$2:$G$2590,"&lt;="&amp;L$4,Roster!$I$2:$I$2590,"&gt;"&amp;L$4)/12</f>
        <v/>
      </c>
      <c r="AA10" s="29">
        <f>SUMIFS(Roster!$P$2:$P$2590,Roster!$B$2:$B$2590,$A10,Roster!$C$2:$C$2590,$B10,Roster!$G$2:$G$2590,"&lt;="&amp;M$4,Roster!$I$2:$I$2590,"&gt;"&amp;M$4)/12</f>
        <v/>
      </c>
      <c r="AB10" s="29">
        <f>SUMIFS(Roster!$P$2:$P$2590,Roster!$B$2:$B$2590,$A10,Roster!$C$2:$C$2590,$B10,Roster!$G$2:$G$2590,"&lt;="&amp;N$4,Roster!$I$2:$I$2590,"&gt;"&amp;N$4)/12</f>
        <v/>
      </c>
      <c r="AC10" s="18">
        <f>SUM(Q10:AB10)</f>
        <v/>
      </c>
    </row>
    <row r="11">
      <c r="A11" s="5" t="inlineStr">
        <is>
          <t>IT</t>
        </is>
      </c>
      <c r="B11" s="5" t="inlineStr">
        <is>
          <t>HR</t>
        </is>
      </c>
      <c r="C11" s="25">
        <f>SUMIFS(Roster!$E$2:$E$2590,Roster!$B$2:$B$2590,$A11,Roster!$C$2:$C$2590,$B11,Roster!$G$2:$G$2590,"&lt;="&amp;C$4,Roster!$I$2:$I$2590,"&gt;"&amp;C$4)</f>
        <v/>
      </c>
      <c r="D11" s="25">
        <f>SUMIFS(Roster!$E$2:$E$2590,Roster!$B$2:$B$2590,$A11,Roster!$C$2:$C$2590,$B11,Roster!$G$2:$G$2590,"&lt;="&amp;D$4,Roster!$I$2:$I$2590,"&gt;"&amp;D$4)</f>
        <v/>
      </c>
      <c r="E11" s="25">
        <f>SUMIFS(Roster!$E$2:$E$2590,Roster!$B$2:$B$2590,$A11,Roster!$C$2:$C$2590,$B11,Roster!$G$2:$G$2590,"&lt;="&amp;E$4,Roster!$I$2:$I$2590,"&gt;"&amp;E$4)</f>
        <v/>
      </c>
      <c r="F11" s="25">
        <f>SUMIFS(Roster!$E$2:$E$2590,Roster!$B$2:$B$2590,$A11,Roster!$C$2:$C$2590,$B11,Roster!$G$2:$G$2590,"&lt;="&amp;F$4,Roster!$I$2:$I$2590,"&gt;"&amp;F$4)</f>
        <v/>
      </c>
      <c r="G11" s="25">
        <f>SUMIFS(Roster!$E$2:$E$2590,Roster!$B$2:$B$2590,$A11,Roster!$C$2:$C$2590,$B11,Roster!$G$2:$G$2590,"&lt;="&amp;G$4,Roster!$I$2:$I$2590,"&gt;"&amp;G$4)</f>
        <v/>
      </c>
      <c r="H11" s="25">
        <f>SUMIFS(Roster!$E$2:$E$2590,Roster!$B$2:$B$2590,$A11,Roster!$C$2:$C$2590,$B11,Roster!$G$2:$G$2590,"&lt;="&amp;H$4,Roster!$I$2:$I$2590,"&gt;"&amp;H$4)</f>
        <v/>
      </c>
      <c r="I11" s="25">
        <f>SUMIFS(Roster!$E$2:$E$2590,Roster!$B$2:$B$2590,$A11,Roster!$C$2:$C$2590,$B11,Roster!$G$2:$G$2590,"&lt;="&amp;I$4,Roster!$I$2:$I$2590,"&gt;"&amp;I$4)</f>
        <v/>
      </c>
      <c r="J11" s="25">
        <f>SUMIFS(Roster!$E$2:$E$2590,Roster!$B$2:$B$2590,$A11,Roster!$C$2:$C$2590,$B11,Roster!$G$2:$G$2590,"&lt;="&amp;J$4,Roster!$I$2:$I$2590,"&gt;"&amp;J$4)</f>
        <v/>
      </c>
      <c r="K11" s="25">
        <f>SUMIFS(Roster!$E$2:$E$2590,Roster!$B$2:$B$2590,$A11,Roster!$C$2:$C$2590,$B11,Roster!$G$2:$G$2590,"&lt;="&amp;K$4,Roster!$I$2:$I$2590,"&gt;"&amp;K$4)</f>
        <v/>
      </c>
      <c r="L11" s="25">
        <f>SUMIFS(Roster!$E$2:$E$2590,Roster!$B$2:$B$2590,$A11,Roster!$C$2:$C$2590,$B11,Roster!$G$2:$G$2590,"&lt;="&amp;L$4,Roster!$I$2:$I$2590,"&gt;"&amp;L$4)</f>
        <v/>
      </c>
      <c r="M11" s="25">
        <f>SUMIFS(Roster!$E$2:$E$2590,Roster!$B$2:$B$2590,$A11,Roster!$C$2:$C$2590,$B11,Roster!$G$2:$G$2590,"&lt;="&amp;M$4,Roster!$I$2:$I$2590,"&gt;"&amp;M$4)</f>
        <v/>
      </c>
      <c r="N11" s="25">
        <f>SUMIFS(Roster!$E$2:$E$2590,Roster!$B$2:$B$2590,$A11,Roster!$C$2:$C$2590,$B11,Roster!$G$2:$G$2590,"&lt;="&amp;N$4,Roster!$I$2:$I$2590,"&gt;"&amp;N$4)</f>
        <v/>
      </c>
      <c r="O11" s="22">
        <f>AVERAGE(C11:N11)</f>
        <v/>
      </c>
      <c r="Q11" s="29">
        <f>SUMIFS(Roster!$P$2:$P$2590,Roster!$B$2:$B$2590,$A11,Roster!$C$2:$C$2590,$B11,Roster!$G$2:$G$2590,"&lt;="&amp;C$4,Roster!$I$2:$I$2590,"&gt;"&amp;C$4)/12</f>
        <v/>
      </c>
      <c r="R11" s="29">
        <f>SUMIFS(Roster!$P$2:$P$2590,Roster!$B$2:$B$2590,$A11,Roster!$C$2:$C$2590,$B11,Roster!$G$2:$G$2590,"&lt;="&amp;D$4,Roster!$I$2:$I$2590,"&gt;"&amp;D$4)/12</f>
        <v/>
      </c>
      <c r="S11" s="29">
        <f>SUMIFS(Roster!$P$2:$P$2590,Roster!$B$2:$B$2590,$A11,Roster!$C$2:$C$2590,$B11,Roster!$G$2:$G$2590,"&lt;="&amp;E$4,Roster!$I$2:$I$2590,"&gt;"&amp;E$4)/12</f>
        <v/>
      </c>
      <c r="T11" s="29">
        <f>SUMIFS(Roster!$P$2:$P$2590,Roster!$B$2:$B$2590,$A11,Roster!$C$2:$C$2590,$B11,Roster!$G$2:$G$2590,"&lt;="&amp;F$4,Roster!$I$2:$I$2590,"&gt;"&amp;F$4)/12</f>
        <v/>
      </c>
      <c r="U11" s="29">
        <f>SUMIFS(Roster!$P$2:$P$2590,Roster!$B$2:$B$2590,$A11,Roster!$C$2:$C$2590,$B11,Roster!$G$2:$G$2590,"&lt;="&amp;G$4,Roster!$I$2:$I$2590,"&gt;"&amp;G$4)/12</f>
        <v/>
      </c>
      <c r="V11" s="29">
        <f>SUMIFS(Roster!$P$2:$P$2590,Roster!$B$2:$B$2590,$A11,Roster!$C$2:$C$2590,$B11,Roster!$G$2:$G$2590,"&lt;="&amp;H$4,Roster!$I$2:$I$2590,"&gt;"&amp;H$4)/12</f>
        <v/>
      </c>
      <c r="W11" s="29">
        <f>SUMIFS(Roster!$P$2:$P$2590,Roster!$B$2:$B$2590,$A11,Roster!$C$2:$C$2590,$B11,Roster!$G$2:$G$2590,"&lt;="&amp;I$4,Roster!$I$2:$I$2590,"&gt;"&amp;I$4)/12</f>
        <v/>
      </c>
      <c r="X11" s="29">
        <f>SUMIFS(Roster!$P$2:$P$2590,Roster!$B$2:$B$2590,$A11,Roster!$C$2:$C$2590,$B11,Roster!$G$2:$G$2590,"&lt;="&amp;J$4,Roster!$I$2:$I$2590,"&gt;"&amp;J$4)/12</f>
        <v/>
      </c>
      <c r="Y11" s="29">
        <f>SUMIFS(Roster!$P$2:$P$2590,Roster!$B$2:$B$2590,$A11,Roster!$C$2:$C$2590,$B11,Roster!$G$2:$G$2590,"&lt;="&amp;K$4,Roster!$I$2:$I$2590,"&gt;"&amp;K$4)/12</f>
        <v/>
      </c>
      <c r="Z11" s="29">
        <f>SUMIFS(Roster!$P$2:$P$2590,Roster!$B$2:$B$2590,$A11,Roster!$C$2:$C$2590,$B11,Roster!$G$2:$G$2590,"&lt;="&amp;L$4,Roster!$I$2:$I$2590,"&gt;"&amp;L$4)/12</f>
        <v/>
      </c>
      <c r="AA11" s="29">
        <f>SUMIFS(Roster!$P$2:$P$2590,Roster!$B$2:$B$2590,$A11,Roster!$C$2:$C$2590,$B11,Roster!$G$2:$G$2590,"&lt;="&amp;M$4,Roster!$I$2:$I$2590,"&gt;"&amp;M$4)/12</f>
        <v/>
      </c>
      <c r="AB11" s="29">
        <f>SUMIFS(Roster!$P$2:$P$2590,Roster!$B$2:$B$2590,$A11,Roster!$C$2:$C$2590,$B11,Roster!$G$2:$G$2590,"&lt;="&amp;N$4,Roster!$I$2:$I$2590,"&gt;"&amp;N$4)/12</f>
        <v/>
      </c>
      <c r="AC11" s="18">
        <f>SUM(Q11:AB11)</f>
        <v/>
      </c>
    </row>
    <row r="12">
      <c r="A12" s="5" t="inlineStr">
        <is>
          <t>PL</t>
        </is>
      </c>
      <c r="B12" s="5" t="inlineStr">
        <is>
          <t>Customer Service</t>
        </is>
      </c>
      <c r="C12" s="25">
        <f>SUMIFS(Roster!$E$2:$E$2590,Roster!$B$2:$B$2590,$A12,Roster!$C$2:$C$2590,$B12,Roster!$G$2:$G$2590,"&lt;="&amp;C$4,Roster!$I$2:$I$2590,"&gt;"&amp;C$4)</f>
        <v/>
      </c>
      <c r="D12" s="25">
        <f>SUMIFS(Roster!$E$2:$E$2590,Roster!$B$2:$B$2590,$A12,Roster!$C$2:$C$2590,$B12,Roster!$G$2:$G$2590,"&lt;="&amp;D$4,Roster!$I$2:$I$2590,"&gt;"&amp;D$4)</f>
        <v/>
      </c>
      <c r="E12" s="25">
        <f>SUMIFS(Roster!$E$2:$E$2590,Roster!$B$2:$B$2590,$A12,Roster!$C$2:$C$2590,$B12,Roster!$G$2:$G$2590,"&lt;="&amp;E$4,Roster!$I$2:$I$2590,"&gt;"&amp;E$4)</f>
        <v/>
      </c>
      <c r="F12" s="25">
        <f>SUMIFS(Roster!$E$2:$E$2590,Roster!$B$2:$B$2590,$A12,Roster!$C$2:$C$2590,$B12,Roster!$G$2:$G$2590,"&lt;="&amp;F$4,Roster!$I$2:$I$2590,"&gt;"&amp;F$4)</f>
        <v/>
      </c>
      <c r="G12" s="25">
        <f>SUMIFS(Roster!$E$2:$E$2590,Roster!$B$2:$B$2590,$A12,Roster!$C$2:$C$2590,$B12,Roster!$G$2:$G$2590,"&lt;="&amp;G$4,Roster!$I$2:$I$2590,"&gt;"&amp;G$4)</f>
        <v/>
      </c>
      <c r="H12" s="25">
        <f>SUMIFS(Roster!$E$2:$E$2590,Roster!$B$2:$B$2590,$A12,Roster!$C$2:$C$2590,$B12,Roster!$G$2:$G$2590,"&lt;="&amp;H$4,Roster!$I$2:$I$2590,"&gt;"&amp;H$4)</f>
        <v/>
      </c>
      <c r="I12" s="25">
        <f>SUMIFS(Roster!$E$2:$E$2590,Roster!$B$2:$B$2590,$A12,Roster!$C$2:$C$2590,$B12,Roster!$G$2:$G$2590,"&lt;="&amp;I$4,Roster!$I$2:$I$2590,"&gt;"&amp;I$4)</f>
        <v/>
      </c>
      <c r="J12" s="25">
        <f>SUMIFS(Roster!$E$2:$E$2590,Roster!$B$2:$B$2590,$A12,Roster!$C$2:$C$2590,$B12,Roster!$G$2:$G$2590,"&lt;="&amp;J$4,Roster!$I$2:$I$2590,"&gt;"&amp;J$4)</f>
        <v/>
      </c>
      <c r="K12" s="25">
        <f>SUMIFS(Roster!$E$2:$E$2590,Roster!$B$2:$B$2590,$A12,Roster!$C$2:$C$2590,$B12,Roster!$G$2:$G$2590,"&lt;="&amp;K$4,Roster!$I$2:$I$2590,"&gt;"&amp;K$4)</f>
        <v/>
      </c>
      <c r="L12" s="25">
        <f>SUMIFS(Roster!$E$2:$E$2590,Roster!$B$2:$B$2590,$A12,Roster!$C$2:$C$2590,$B12,Roster!$G$2:$G$2590,"&lt;="&amp;L$4,Roster!$I$2:$I$2590,"&gt;"&amp;L$4)</f>
        <v/>
      </c>
      <c r="M12" s="25">
        <f>SUMIFS(Roster!$E$2:$E$2590,Roster!$B$2:$B$2590,$A12,Roster!$C$2:$C$2590,$B12,Roster!$G$2:$G$2590,"&lt;="&amp;M$4,Roster!$I$2:$I$2590,"&gt;"&amp;M$4)</f>
        <v/>
      </c>
      <c r="N12" s="25">
        <f>SUMIFS(Roster!$E$2:$E$2590,Roster!$B$2:$B$2590,$A12,Roster!$C$2:$C$2590,$B12,Roster!$G$2:$G$2590,"&lt;="&amp;N$4,Roster!$I$2:$I$2590,"&gt;"&amp;N$4)</f>
        <v/>
      </c>
      <c r="O12" s="22">
        <f>AVERAGE(C12:N12)</f>
        <v/>
      </c>
      <c r="Q12" s="29">
        <f>SUMIFS(Roster!$P$2:$P$2590,Roster!$B$2:$B$2590,$A12,Roster!$C$2:$C$2590,$B12,Roster!$G$2:$G$2590,"&lt;="&amp;C$4,Roster!$I$2:$I$2590,"&gt;"&amp;C$4)/12</f>
        <v/>
      </c>
      <c r="R12" s="29">
        <f>SUMIFS(Roster!$P$2:$P$2590,Roster!$B$2:$B$2590,$A12,Roster!$C$2:$C$2590,$B12,Roster!$G$2:$G$2590,"&lt;="&amp;D$4,Roster!$I$2:$I$2590,"&gt;"&amp;D$4)/12</f>
        <v/>
      </c>
      <c r="S12" s="29">
        <f>SUMIFS(Roster!$P$2:$P$2590,Roster!$B$2:$B$2590,$A12,Roster!$C$2:$C$2590,$B12,Roster!$G$2:$G$2590,"&lt;="&amp;E$4,Roster!$I$2:$I$2590,"&gt;"&amp;E$4)/12</f>
        <v/>
      </c>
      <c r="T12" s="29">
        <f>SUMIFS(Roster!$P$2:$P$2590,Roster!$B$2:$B$2590,$A12,Roster!$C$2:$C$2590,$B12,Roster!$G$2:$G$2590,"&lt;="&amp;F$4,Roster!$I$2:$I$2590,"&gt;"&amp;F$4)/12</f>
        <v/>
      </c>
      <c r="U12" s="29">
        <f>SUMIFS(Roster!$P$2:$P$2590,Roster!$B$2:$B$2590,$A12,Roster!$C$2:$C$2590,$B12,Roster!$G$2:$G$2590,"&lt;="&amp;G$4,Roster!$I$2:$I$2590,"&gt;"&amp;G$4)/12</f>
        <v/>
      </c>
      <c r="V12" s="29">
        <f>SUMIFS(Roster!$P$2:$P$2590,Roster!$B$2:$B$2590,$A12,Roster!$C$2:$C$2590,$B12,Roster!$G$2:$G$2590,"&lt;="&amp;H$4,Roster!$I$2:$I$2590,"&gt;"&amp;H$4)/12</f>
        <v/>
      </c>
      <c r="W12" s="29">
        <f>SUMIFS(Roster!$P$2:$P$2590,Roster!$B$2:$B$2590,$A12,Roster!$C$2:$C$2590,$B12,Roster!$G$2:$G$2590,"&lt;="&amp;I$4,Roster!$I$2:$I$2590,"&gt;"&amp;I$4)/12</f>
        <v/>
      </c>
      <c r="X12" s="29">
        <f>SUMIFS(Roster!$P$2:$P$2590,Roster!$B$2:$B$2590,$A12,Roster!$C$2:$C$2590,$B12,Roster!$G$2:$G$2590,"&lt;="&amp;J$4,Roster!$I$2:$I$2590,"&gt;"&amp;J$4)/12</f>
        <v/>
      </c>
      <c r="Y12" s="29">
        <f>SUMIFS(Roster!$P$2:$P$2590,Roster!$B$2:$B$2590,$A12,Roster!$C$2:$C$2590,$B12,Roster!$G$2:$G$2590,"&lt;="&amp;K$4,Roster!$I$2:$I$2590,"&gt;"&amp;K$4)/12</f>
        <v/>
      </c>
      <c r="Z12" s="29">
        <f>SUMIFS(Roster!$P$2:$P$2590,Roster!$B$2:$B$2590,$A12,Roster!$C$2:$C$2590,$B12,Roster!$G$2:$G$2590,"&lt;="&amp;L$4,Roster!$I$2:$I$2590,"&gt;"&amp;L$4)/12</f>
        <v/>
      </c>
      <c r="AA12" s="29">
        <f>SUMIFS(Roster!$P$2:$P$2590,Roster!$B$2:$B$2590,$A12,Roster!$C$2:$C$2590,$B12,Roster!$G$2:$G$2590,"&lt;="&amp;M$4,Roster!$I$2:$I$2590,"&gt;"&amp;M$4)/12</f>
        <v/>
      </c>
      <c r="AB12" s="29">
        <f>SUMIFS(Roster!$P$2:$P$2590,Roster!$B$2:$B$2590,$A12,Roster!$C$2:$C$2590,$B12,Roster!$G$2:$G$2590,"&lt;="&amp;N$4,Roster!$I$2:$I$2590,"&gt;"&amp;N$4)/12</f>
        <v/>
      </c>
      <c r="AC12" s="18">
        <f>SUM(Q12:AB12)</f>
        <v/>
      </c>
    </row>
    <row r="13">
      <c r="A13" s="5" t="inlineStr">
        <is>
          <t>PL</t>
        </is>
      </c>
      <c r="B13" s="5" t="inlineStr">
        <is>
          <t>Operations</t>
        </is>
      </c>
      <c r="C13" s="25">
        <f>SUMIFS(Roster!$E$2:$E$2590,Roster!$B$2:$B$2590,$A13,Roster!$C$2:$C$2590,$B13,Roster!$G$2:$G$2590,"&lt;="&amp;C$4,Roster!$I$2:$I$2590,"&gt;"&amp;C$4)</f>
        <v/>
      </c>
      <c r="D13" s="25">
        <f>SUMIFS(Roster!$E$2:$E$2590,Roster!$B$2:$B$2590,$A13,Roster!$C$2:$C$2590,$B13,Roster!$G$2:$G$2590,"&lt;="&amp;D$4,Roster!$I$2:$I$2590,"&gt;"&amp;D$4)</f>
        <v/>
      </c>
      <c r="E13" s="25">
        <f>SUMIFS(Roster!$E$2:$E$2590,Roster!$B$2:$B$2590,$A13,Roster!$C$2:$C$2590,$B13,Roster!$G$2:$G$2590,"&lt;="&amp;E$4,Roster!$I$2:$I$2590,"&gt;"&amp;E$4)</f>
        <v/>
      </c>
      <c r="F13" s="25">
        <f>SUMIFS(Roster!$E$2:$E$2590,Roster!$B$2:$B$2590,$A13,Roster!$C$2:$C$2590,$B13,Roster!$G$2:$G$2590,"&lt;="&amp;F$4,Roster!$I$2:$I$2590,"&gt;"&amp;F$4)</f>
        <v/>
      </c>
      <c r="G13" s="25">
        <f>SUMIFS(Roster!$E$2:$E$2590,Roster!$B$2:$B$2590,$A13,Roster!$C$2:$C$2590,$B13,Roster!$G$2:$G$2590,"&lt;="&amp;G$4,Roster!$I$2:$I$2590,"&gt;"&amp;G$4)</f>
        <v/>
      </c>
      <c r="H13" s="25">
        <f>SUMIFS(Roster!$E$2:$E$2590,Roster!$B$2:$B$2590,$A13,Roster!$C$2:$C$2590,$B13,Roster!$G$2:$G$2590,"&lt;="&amp;H$4,Roster!$I$2:$I$2590,"&gt;"&amp;H$4)</f>
        <v/>
      </c>
      <c r="I13" s="25">
        <f>SUMIFS(Roster!$E$2:$E$2590,Roster!$B$2:$B$2590,$A13,Roster!$C$2:$C$2590,$B13,Roster!$G$2:$G$2590,"&lt;="&amp;I$4,Roster!$I$2:$I$2590,"&gt;"&amp;I$4)</f>
        <v/>
      </c>
      <c r="J13" s="25">
        <f>SUMIFS(Roster!$E$2:$E$2590,Roster!$B$2:$B$2590,$A13,Roster!$C$2:$C$2590,$B13,Roster!$G$2:$G$2590,"&lt;="&amp;J$4,Roster!$I$2:$I$2590,"&gt;"&amp;J$4)</f>
        <v/>
      </c>
      <c r="K13" s="25">
        <f>SUMIFS(Roster!$E$2:$E$2590,Roster!$B$2:$B$2590,$A13,Roster!$C$2:$C$2590,$B13,Roster!$G$2:$G$2590,"&lt;="&amp;K$4,Roster!$I$2:$I$2590,"&gt;"&amp;K$4)</f>
        <v/>
      </c>
      <c r="L13" s="25">
        <f>SUMIFS(Roster!$E$2:$E$2590,Roster!$B$2:$B$2590,$A13,Roster!$C$2:$C$2590,$B13,Roster!$G$2:$G$2590,"&lt;="&amp;L$4,Roster!$I$2:$I$2590,"&gt;"&amp;L$4)</f>
        <v/>
      </c>
      <c r="M13" s="25">
        <f>SUMIFS(Roster!$E$2:$E$2590,Roster!$B$2:$B$2590,$A13,Roster!$C$2:$C$2590,$B13,Roster!$G$2:$G$2590,"&lt;="&amp;M$4,Roster!$I$2:$I$2590,"&gt;"&amp;M$4)</f>
        <v/>
      </c>
      <c r="N13" s="25">
        <f>SUMIFS(Roster!$E$2:$E$2590,Roster!$B$2:$B$2590,$A13,Roster!$C$2:$C$2590,$B13,Roster!$G$2:$G$2590,"&lt;="&amp;N$4,Roster!$I$2:$I$2590,"&gt;"&amp;N$4)</f>
        <v/>
      </c>
      <c r="O13" s="22">
        <f>AVERAGE(C13:N13)</f>
        <v/>
      </c>
      <c r="Q13" s="29">
        <f>SUMIFS(Roster!$P$2:$P$2590,Roster!$B$2:$B$2590,$A13,Roster!$C$2:$C$2590,$B13,Roster!$G$2:$G$2590,"&lt;="&amp;C$4,Roster!$I$2:$I$2590,"&gt;"&amp;C$4)/12</f>
        <v/>
      </c>
      <c r="R13" s="29">
        <f>SUMIFS(Roster!$P$2:$P$2590,Roster!$B$2:$B$2590,$A13,Roster!$C$2:$C$2590,$B13,Roster!$G$2:$G$2590,"&lt;="&amp;D$4,Roster!$I$2:$I$2590,"&gt;"&amp;D$4)/12</f>
        <v/>
      </c>
      <c r="S13" s="29">
        <f>SUMIFS(Roster!$P$2:$P$2590,Roster!$B$2:$B$2590,$A13,Roster!$C$2:$C$2590,$B13,Roster!$G$2:$G$2590,"&lt;="&amp;E$4,Roster!$I$2:$I$2590,"&gt;"&amp;E$4)/12</f>
        <v/>
      </c>
      <c r="T13" s="29">
        <f>SUMIFS(Roster!$P$2:$P$2590,Roster!$B$2:$B$2590,$A13,Roster!$C$2:$C$2590,$B13,Roster!$G$2:$G$2590,"&lt;="&amp;F$4,Roster!$I$2:$I$2590,"&gt;"&amp;F$4)/12</f>
        <v/>
      </c>
      <c r="U13" s="29">
        <f>SUMIFS(Roster!$P$2:$P$2590,Roster!$B$2:$B$2590,$A13,Roster!$C$2:$C$2590,$B13,Roster!$G$2:$G$2590,"&lt;="&amp;G$4,Roster!$I$2:$I$2590,"&gt;"&amp;G$4)/12</f>
        <v/>
      </c>
      <c r="V13" s="29">
        <f>SUMIFS(Roster!$P$2:$P$2590,Roster!$B$2:$B$2590,$A13,Roster!$C$2:$C$2590,$B13,Roster!$G$2:$G$2590,"&lt;="&amp;H$4,Roster!$I$2:$I$2590,"&gt;"&amp;H$4)/12</f>
        <v/>
      </c>
      <c r="W13" s="29">
        <f>SUMIFS(Roster!$P$2:$P$2590,Roster!$B$2:$B$2590,$A13,Roster!$C$2:$C$2590,$B13,Roster!$G$2:$G$2590,"&lt;="&amp;I$4,Roster!$I$2:$I$2590,"&gt;"&amp;I$4)/12</f>
        <v/>
      </c>
      <c r="X13" s="29">
        <f>SUMIFS(Roster!$P$2:$P$2590,Roster!$B$2:$B$2590,$A13,Roster!$C$2:$C$2590,$B13,Roster!$G$2:$G$2590,"&lt;="&amp;J$4,Roster!$I$2:$I$2590,"&gt;"&amp;J$4)/12</f>
        <v/>
      </c>
      <c r="Y13" s="29">
        <f>SUMIFS(Roster!$P$2:$P$2590,Roster!$B$2:$B$2590,$A13,Roster!$C$2:$C$2590,$B13,Roster!$G$2:$G$2590,"&lt;="&amp;K$4,Roster!$I$2:$I$2590,"&gt;"&amp;K$4)/12</f>
        <v/>
      </c>
      <c r="Z13" s="29">
        <f>SUMIFS(Roster!$P$2:$P$2590,Roster!$B$2:$B$2590,$A13,Roster!$C$2:$C$2590,$B13,Roster!$G$2:$G$2590,"&lt;="&amp;L$4,Roster!$I$2:$I$2590,"&gt;"&amp;L$4)/12</f>
        <v/>
      </c>
      <c r="AA13" s="29">
        <f>SUMIFS(Roster!$P$2:$P$2590,Roster!$B$2:$B$2590,$A13,Roster!$C$2:$C$2590,$B13,Roster!$G$2:$G$2590,"&lt;="&amp;M$4,Roster!$I$2:$I$2590,"&gt;"&amp;M$4)/12</f>
        <v/>
      </c>
      <c r="AB13" s="29">
        <f>SUMIFS(Roster!$P$2:$P$2590,Roster!$B$2:$B$2590,$A13,Roster!$C$2:$C$2590,$B13,Roster!$G$2:$G$2590,"&lt;="&amp;N$4,Roster!$I$2:$I$2590,"&gt;"&amp;N$4)/12</f>
        <v/>
      </c>
      <c r="AC13" s="18">
        <f>SUM(Q13:AB13)</f>
        <v/>
      </c>
    </row>
    <row r="14">
      <c r="A14" s="5" t="inlineStr">
        <is>
          <t>PL</t>
        </is>
      </c>
      <c r="B14" s="5" t="inlineStr">
        <is>
          <t>Tech</t>
        </is>
      </c>
      <c r="C14" s="25">
        <f>SUMIFS(Roster!$E$2:$E$2590,Roster!$B$2:$B$2590,$A14,Roster!$C$2:$C$2590,$B14,Roster!$G$2:$G$2590,"&lt;="&amp;C$4,Roster!$I$2:$I$2590,"&gt;"&amp;C$4)</f>
        <v/>
      </c>
      <c r="D14" s="25">
        <f>SUMIFS(Roster!$E$2:$E$2590,Roster!$B$2:$B$2590,$A14,Roster!$C$2:$C$2590,$B14,Roster!$G$2:$G$2590,"&lt;="&amp;D$4,Roster!$I$2:$I$2590,"&gt;"&amp;D$4)</f>
        <v/>
      </c>
      <c r="E14" s="25">
        <f>SUMIFS(Roster!$E$2:$E$2590,Roster!$B$2:$B$2590,$A14,Roster!$C$2:$C$2590,$B14,Roster!$G$2:$G$2590,"&lt;="&amp;E$4,Roster!$I$2:$I$2590,"&gt;"&amp;E$4)</f>
        <v/>
      </c>
      <c r="F14" s="25">
        <f>SUMIFS(Roster!$E$2:$E$2590,Roster!$B$2:$B$2590,$A14,Roster!$C$2:$C$2590,$B14,Roster!$G$2:$G$2590,"&lt;="&amp;F$4,Roster!$I$2:$I$2590,"&gt;"&amp;F$4)</f>
        <v/>
      </c>
      <c r="G14" s="25">
        <f>SUMIFS(Roster!$E$2:$E$2590,Roster!$B$2:$B$2590,$A14,Roster!$C$2:$C$2590,$B14,Roster!$G$2:$G$2590,"&lt;="&amp;G$4,Roster!$I$2:$I$2590,"&gt;"&amp;G$4)</f>
        <v/>
      </c>
      <c r="H14" s="25">
        <f>SUMIFS(Roster!$E$2:$E$2590,Roster!$B$2:$B$2590,$A14,Roster!$C$2:$C$2590,$B14,Roster!$G$2:$G$2590,"&lt;="&amp;H$4,Roster!$I$2:$I$2590,"&gt;"&amp;H$4)</f>
        <v/>
      </c>
      <c r="I14" s="25">
        <f>SUMIFS(Roster!$E$2:$E$2590,Roster!$B$2:$B$2590,$A14,Roster!$C$2:$C$2590,$B14,Roster!$G$2:$G$2590,"&lt;="&amp;I$4,Roster!$I$2:$I$2590,"&gt;"&amp;I$4)</f>
        <v/>
      </c>
      <c r="J14" s="25">
        <f>SUMIFS(Roster!$E$2:$E$2590,Roster!$B$2:$B$2590,$A14,Roster!$C$2:$C$2590,$B14,Roster!$G$2:$G$2590,"&lt;="&amp;J$4,Roster!$I$2:$I$2590,"&gt;"&amp;J$4)</f>
        <v/>
      </c>
      <c r="K14" s="25">
        <f>SUMIFS(Roster!$E$2:$E$2590,Roster!$B$2:$B$2590,$A14,Roster!$C$2:$C$2590,$B14,Roster!$G$2:$G$2590,"&lt;="&amp;K$4,Roster!$I$2:$I$2590,"&gt;"&amp;K$4)</f>
        <v/>
      </c>
      <c r="L14" s="25">
        <f>SUMIFS(Roster!$E$2:$E$2590,Roster!$B$2:$B$2590,$A14,Roster!$C$2:$C$2590,$B14,Roster!$G$2:$G$2590,"&lt;="&amp;L$4,Roster!$I$2:$I$2590,"&gt;"&amp;L$4)</f>
        <v/>
      </c>
      <c r="M14" s="25">
        <f>SUMIFS(Roster!$E$2:$E$2590,Roster!$B$2:$B$2590,$A14,Roster!$C$2:$C$2590,$B14,Roster!$G$2:$G$2590,"&lt;="&amp;M$4,Roster!$I$2:$I$2590,"&gt;"&amp;M$4)</f>
        <v/>
      </c>
      <c r="N14" s="25">
        <f>SUMIFS(Roster!$E$2:$E$2590,Roster!$B$2:$B$2590,$A14,Roster!$C$2:$C$2590,$B14,Roster!$G$2:$G$2590,"&lt;="&amp;N$4,Roster!$I$2:$I$2590,"&gt;"&amp;N$4)</f>
        <v/>
      </c>
      <c r="O14" s="22">
        <f>AVERAGE(C14:N14)</f>
        <v/>
      </c>
      <c r="Q14" s="29">
        <f>SUMIFS(Roster!$P$2:$P$2590,Roster!$B$2:$B$2590,$A14,Roster!$C$2:$C$2590,$B14,Roster!$G$2:$G$2590,"&lt;="&amp;C$4,Roster!$I$2:$I$2590,"&gt;"&amp;C$4)/12</f>
        <v/>
      </c>
      <c r="R14" s="29">
        <f>SUMIFS(Roster!$P$2:$P$2590,Roster!$B$2:$B$2590,$A14,Roster!$C$2:$C$2590,$B14,Roster!$G$2:$G$2590,"&lt;="&amp;D$4,Roster!$I$2:$I$2590,"&gt;"&amp;D$4)/12</f>
        <v/>
      </c>
      <c r="S14" s="29">
        <f>SUMIFS(Roster!$P$2:$P$2590,Roster!$B$2:$B$2590,$A14,Roster!$C$2:$C$2590,$B14,Roster!$G$2:$G$2590,"&lt;="&amp;E$4,Roster!$I$2:$I$2590,"&gt;"&amp;E$4)/12</f>
        <v/>
      </c>
      <c r="T14" s="29">
        <f>SUMIFS(Roster!$P$2:$P$2590,Roster!$B$2:$B$2590,$A14,Roster!$C$2:$C$2590,$B14,Roster!$G$2:$G$2590,"&lt;="&amp;F$4,Roster!$I$2:$I$2590,"&gt;"&amp;F$4)/12</f>
        <v/>
      </c>
      <c r="U14" s="29">
        <f>SUMIFS(Roster!$P$2:$P$2590,Roster!$B$2:$B$2590,$A14,Roster!$C$2:$C$2590,$B14,Roster!$G$2:$G$2590,"&lt;="&amp;G$4,Roster!$I$2:$I$2590,"&gt;"&amp;G$4)/12</f>
        <v/>
      </c>
      <c r="V14" s="29">
        <f>SUMIFS(Roster!$P$2:$P$2590,Roster!$B$2:$B$2590,$A14,Roster!$C$2:$C$2590,$B14,Roster!$G$2:$G$2590,"&lt;="&amp;H$4,Roster!$I$2:$I$2590,"&gt;"&amp;H$4)/12</f>
        <v/>
      </c>
      <c r="W14" s="29">
        <f>SUMIFS(Roster!$P$2:$P$2590,Roster!$B$2:$B$2590,$A14,Roster!$C$2:$C$2590,$B14,Roster!$G$2:$G$2590,"&lt;="&amp;I$4,Roster!$I$2:$I$2590,"&gt;"&amp;I$4)/12</f>
        <v/>
      </c>
      <c r="X14" s="29">
        <f>SUMIFS(Roster!$P$2:$P$2590,Roster!$B$2:$B$2590,$A14,Roster!$C$2:$C$2590,$B14,Roster!$G$2:$G$2590,"&lt;="&amp;J$4,Roster!$I$2:$I$2590,"&gt;"&amp;J$4)/12</f>
        <v/>
      </c>
      <c r="Y14" s="29">
        <f>SUMIFS(Roster!$P$2:$P$2590,Roster!$B$2:$B$2590,$A14,Roster!$C$2:$C$2590,$B14,Roster!$G$2:$G$2590,"&lt;="&amp;K$4,Roster!$I$2:$I$2590,"&gt;"&amp;K$4)/12</f>
        <v/>
      </c>
      <c r="Z14" s="29">
        <f>SUMIFS(Roster!$P$2:$P$2590,Roster!$B$2:$B$2590,$A14,Roster!$C$2:$C$2590,$B14,Roster!$G$2:$G$2590,"&lt;="&amp;L$4,Roster!$I$2:$I$2590,"&gt;"&amp;L$4)/12</f>
        <v/>
      </c>
      <c r="AA14" s="29">
        <f>SUMIFS(Roster!$P$2:$P$2590,Roster!$B$2:$B$2590,$A14,Roster!$C$2:$C$2590,$B14,Roster!$G$2:$G$2590,"&lt;="&amp;M$4,Roster!$I$2:$I$2590,"&gt;"&amp;M$4)/12</f>
        <v/>
      </c>
      <c r="AB14" s="29">
        <f>SUMIFS(Roster!$P$2:$P$2590,Roster!$B$2:$B$2590,$A14,Roster!$C$2:$C$2590,$B14,Roster!$G$2:$G$2590,"&lt;="&amp;N$4,Roster!$I$2:$I$2590,"&gt;"&amp;N$4)/12</f>
        <v/>
      </c>
      <c r="AC14" s="18">
        <f>SUM(Q14:AB14)</f>
        <v/>
      </c>
    </row>
    <row r="15">
      <c r="A15" s="5" t="inlineStr">
        <is>
          <t>PL</t>
        </is>
      </c>
      <c r="B15" s="5" t="inlineStr">
        <is>
          <t>Sales</t>
        </is>
      </c>
      <c r="C15" s="25">
        <f>SUMIFS(Roster!$E$2:$E$2590,Roster!$B$2:$B$2590,$A15,Roster!$C$2:$C$2590,$B15,Roster!$G$2:$G$2590,"&lt;="&amp;C$4,Roster!$I$2:$I$2590,"&gt;"&amp;C$4)</f>
        <v/>
      </c>
      <c r="D15" s="25">
        <f>SUMIFS(Roster!$E$2:$E$2590,Roster!$B$2:$B$2590,$A15,Roster!$C$2:$C$2590,$B15,Roster!$G$2:$G$2590,"&lt;="&amp;D$4,Roster!$I$2:$I$2590,"&gt;"&amp;D$4)</f>
        <v/>
      </c>
      <c r="E15" s="25">
        <f>SUMIFS(Roster!$E$2:$E$2590,Roster!$B$2:$B$2590,$A15,Roster!$C$2:$C$2590,$B15,Roster!$G$2:$G$2590,"&lt;="&amp;E$4,Roster!$I$2:$I$2590,"&gt;"&amp;E$4)</f>
        <v/>
      </c>
      <c r="F15" s="25">
        <f>SUMIFS(Roster!$E$2:$E$2590,Roster!$B$2:$B$2590,$A15,Roster!$C$2:$C$2590,$B15,Roster!$G$2:$G$2590,"&lt;="&amp;F$4,Roster!$I$2:$I$2590,"&gt;"&amp;F$4)</f>
        <v/>
      </c>
      <c r="G15" s="25">
        <f>SUMIFS(Roster!$E$2:$E$2590,Roster!$B$2:$B$2590,$A15,Roster!$C$2:$C$2590,$B15,Roster!$G$2:$G$2590,"&lt;="&amp;G$4,Roster!$I$2:$I$2590,"&gt;"&amp;G$4)</f>
        <v/>
      </c>
      <c r="H15" s="25">
        <f>SUMIFS(Roster!$E$2:$E$2590,Roster!$B$2:$B$2590,$A15,Roster!$C$2:$C$2590,$B15,Roster!$G$2:$G$2590,"&lt;="&amp;H$4,Roster!$I$2:$I$2590,"&gt;"&amp;H$4)</f>
        <v/>
      </c>
      <c r="I15" s="25">
        <f>SUMIFS(Roster!$E$2:$E$2590,Roster!$B$2:$B$2590,$A15,Roster!$C$2:$C$2590,$B15,Roster!$G$2:$G$2590,"&lt;="&amp;I$4,Roster!$I$2:$I$2590,"&gt;"&amp;I$4)</f>
        <v/>
      </c>
      <c r="J15" s="25">
        <f>SUMIFS(Roster!$E$2:$E$2590,Roster!$B$2:$B$2590,$A15,Roster!$C$2:$C$2590,$B15,Roster!$G$2:$G$2590,"&lt;="&amp;J$4,Roster!$I$2:$I$2590,"&gt;"&amp;J$4)</f>
        <v/>
      </c>
      <c r="K15" s="25">
        <f>SUMIFS(Roster!$E$2:$E$2590,Roster!$B$2:$B$2590,$A15,Roster!$C$2:$C$2590,$B15,Roster!$G$2:$G$2590,"&lt;="&amp;K$4,Roster!$I$2:$I$2590,"&gt;"&amp;K$4)</f>
        <v/>
      </c>
      <c r="L15" s="25">
        <f>SUMIFS(Roster!$E$2:$E$2590,Roster!$B$2:$B$2590,$A15,Roster!$C$2:$C$2590,$B15,Roster!$G$2:$G$2590,"&lt;="&amp;L$4,Roster!$I$2:$I$2590,"&gt;"&amp;L$4)</f>
        <v/>
      </c>
      <c r="M15" s="25">
        <f>SUMIFS(Roster!$E$2:$E$2590,Roster!$B$2:$B$2590,$A15,Roster!$C$2:$C$2590,$B15,Roster!$G$2:$G$2590,"&lt;="&amp;M$4,Roster!$I$2:$I$2590,"&gt;"&amp;M$4)</f>
        <v/>
      </c>
      <c r="N15" s="25">
        <f>SUMIFS(Roster!$E$2:$E$2590,Roster!$B$2:$B$2590,$A15,Roster!$C$2:$C$2590,$B15,Roster!$G$2:$G$2590,"&lt;="&amp;N$4,Roster!$I$2:$I$2590,"&gt;"&amp;N$4)</f>
        <v/>
      </c>
      <c r="O15" s="22">
        <f>AVERAGE(C15:N15)</f>
        <v/>
      </c>
      <c r="Q15" s="29">
        <f>SUMIFS(Roster!$P$2:$P$2590,Roster!$B$2:$B$2590,$A15,Roster!$C$2:$C$2590,$B15,Roster!$G$2:$G$2590,"&lt;="&amp;C$4,Roster!$I$2:$I$2590,"&gt;"&amp;C$4)/12</f>
        <v/>
      </c>
      <c r="R15" s="29">
        <f>SUMIFS(Roster!$P$2:$P$2590,Roster!$B$2:$B$2590,$A15,Roster!$C$2:$C$2590,$B15,Roster!$G$2:$G$2590,"&lt;="&amp;D$4,Roster!$I$2:$I$2590,"&gt;"&amp;D$4)/12</f>
        <v/>
      </c>
      <c r="S15" s="29">
        <f>SUMIFS(Roster!$P$2:$P$2590,Roster!$B$2:$B$2590,$A15,Roster!$C$2:$C$2590,$B15,Roster!$G$2:$G$2590,"&lt;="&amp;E$4,Roster!$I$2:$I$2590,"&gt;"&amp;E$4)/12</f>
        <v/>
      </c>
      <c r="T15" s="29">
        <f>SUMIFS(Roster!$P$2:$P$2590,Roster!$B$2:$B$2590,$A15,Roster!$C$2:$C$2590,$B15,Roster!$G$2:$G$2590,"&lt;="&amp;F$4,Roster!$I$2:$I$2590,"&gt;"&amp;F$4)/12</f>
        <v/>
      </c>
      <c r="U15" s="29">
        <f>SUMIFS(Roster!$P$2:$P$2590,Roster!$B$2:$B$2590,$A15,Roster!$C$2:$C$2590,$B15,Roster!$G$2:$G$2590,"&lt;="&amp;G$4,Roster!$I$2:$I$2590,"&gt;"&amp;G$4)/12</f>
        <v/>
      </c>
      <c r="V15" s="29">
        <f>SUMIFS(Roster!$P$2:$P$2590,Roster!$B$2:$B$2590,$A15,Roster!$C$2:$C$2590,$B15,Roster!$G$2:$G$2590,"&lt;="&amp;H$4,Roster!$I$2:$I$2590,"&gt;"&amp;H$4)/12</f>
        <v/>
      </c>
      <c r="W15" s="29">
        <f>SUMIFS(Roster!$P$2:$P$2590,Roster!$B$2:$B$2590,$A15,Roster!$C$2:$C$2590,$B15,Roster!$G$2:$G$2590,"&lt;="&amp;I$4,Roster!$I$2:$I$2590,"&gt;"&amp;I$4)/12</f>
        <v/>
      </c>
      <c r="X15" s="29">
        <f>SUMIFS(Roster!$P$2:$P$2590,Roster!$B$2:$B$2590,$A15,Roster!$C$2:$C$2590,$B15,Roster!$G$2:$G$2590,"&lt;="&amp;J$4,Roster!$I$2:$I$2590,"&gt;"&amp;J$4)/12</f>
        <v/>
      </c>
      <c r="Y15" s="29">
        <f>SUMIFS(Roster!$P$2:$P$2590,Roster!$B$2:$B$2590,$A15,Roster!$C$2:$C$2590,$B15,Roster!$G$2:$G$2590,"&lt;="&amp;K$4,Roster!$I$2:$I$2590,"&gt;"&amp;K$4)/12</f>
        <v/>
      </c>
      <c r="Z15" s="29">
        <f>SUMIFS(Roster!$P$2:$P$2590,Roster!$B$2:$B$2590,$A15,Roster!$C$2:$C$2590,$B15,Roster!$G$2:$G$2590,"&lt;="&amp;L$4,Roster!$I$2:$I$2590,"&gt;"&amp;L$4)/12</f>
        <v/>
      </c>
      <c r="AA15" s="29">
        <f>SUMIFS(Roster!$P$2:$P$2590,Roster!$B$2:$B$2590,$A15,Roster!$C$2:$C$2590,$B15,Roster!$G$2:$G$2590,"&lt;="&amp;M$4,Roster!$I$2:$I$2590,"&gt;"&amp;M$4)/12</f>
        <v/>
      </c>
      <c r="AB15" s="29">
        <f>SUMIFS(Roster!$P$2:$P$2590,Roster!$B$2:$B$2590,$A15,Roster!$C$2:$C$2590,$B15,Roster!$G$2:$G$2590,"&lt;="&amp;N$4,Roster!$I$2:$I$2590,"&gt;"&amp;N$4)/12</f>
        <v/>
      </c>
      <c r="AC15" s="18">
        <f>SUM(Q15:AB15)</f>
        <v/>
      </c>
    </row>
    <row r="16">
      <c r="A16" s="5" t="inlineStr">
        <is>
          <t>PL</t>
        </is>
      </c>
      <c r="B16" s="5" t="inlineStr">
        <is>
          <t>Finance</t>
        </is>
      </c>
      <c r="C16" s="25">
        <f>SUMIFS(Roster!$E$2:$E$2590,Roster!$B$2:$B$2590,$A16,Roster!$C$2:$C$2590,$B16,Roster!$G$2:$G$2590,"&lt;="&amp;C$4,Roster!$I$2:$I$2590,"&gt;"&amp;C$4)</f>
        <v/>
      </c>
      <c r="D16" s="25">
        <f>SUMIFS(Roster!$E$2:$E$2590,Roster!$B$2:$B$2590,$A16,Roster!$C$2:$C$2590,$B16,Roster!$G$2:$G$2590,"&lt;="&amp;D$4,Roster!$I$2:$I$2590,"&gt;"&amp;D$4)</f>
        <v/>
      </c>
      <c r="E16" s="25">
        <f>SUMIFS(Roster!$E$2:$E$2590,Roster!$B$2:$B$2590,$A16,Roster!$C$2:$C$2590,$B16,Roster!$G$2:$G$2590,"&lt;="&amp;E$4,Roster!$I$2:$I$2590,"&gt;"&amp;E$4)</f>
        <v/>
      </c>
      <c r="F16" s="25">
        <f>SUMIFS(Roster!$E$2:$E$2590,Roster!$B$2:$B$2590,$A16,Roster!$C$2:$C$2590,$B16,Roster!$G$2:$G$2590,"&lt;="&amp;F$4,Roster!$I$2:$I$2590,"&gt;"&amp;F$4)</f>
        <v/>
      </c>
      <c r="G16" s="25">
        <f>SUMIFS(Roster!$E$2:$E$2590,Roster!$B$2:$B$2590,$A16,Roster!$C$2:$C$2590,$B16,Roster!$G$2:$G$2590,"&lt;="&amp;G$4,Roster!$I$2:$I$2590,"&gt;"&amp;G$4)</f>
        <v/>
      </c>
      <c r="H16" s="25">
        <f>SUMIFS(Roster!$E$2:$E$2590,Roster!$B$2:$B$2590,$A16,Roster!$C$2:$C$2590,$B16,Roster!$G$2:$G$2590,"&lt;="&amp;H$4,Roster!$I$2:$I$2590,"&gt;"&amp;H$4)</f>
        <v/>
      </c>
      <c r="I16" s="25">
        <f>SUMIFS(Roster!$E$2:$E$2590,Roster!$B$2:$B$2590,$A16,Roster!$C$2:$C$2590,$B16,Roster!$G$2:$G$2590,"&lt;="&amp;I$4,Roster!$I$2:$I$2590,"&gt;"&amp;I$4)</f>
        <v/>
      </c>
      <c r="J16" s="25">
        <f>SUMIFS(Roster!$E$2:$E$2590,Roster!$B$2:$B$2590,$A16,Roster!$C$2:$C$2590,$B16,Roster!$G$2:$G$2590,"&lt;="&amp;J$4,Roster!$I$2:$I$2590,"&gt;"&amp;J$4)</f>
        <v/>
      </c>
      <c r="K16" s="25">
        <f>SUMIFS(Roster!$E$2:$E$2590,Roster!$B$2:$B$2590,$A16,Roster!$C$2:$C$2590,$B16,Roster!$G$2:$G$2590,"&lt;="&amp;K$4,Roster!$I$2:$I$2590,"&gt;"&amp;K$4)</f>
        <v/>
      </c>
      <c r="L16" s="25">
        <f>SUMIFS(Roster!$E$2:$E$2590,Roster!$B$2:$B$2590,$A16,Roster!$C$2:$C$2590,$B16,Roster!$G$2:$G$2590,"&lt;="&amp;L$4,Roster!$I$2:$I$2590,"&gt;"&amp;L$4)</f>
        <v/>
      </c>
      <c r="M16" s="25">
        <f>SUMIFS(Roster!$E$2:$E$2590,Roster!$B$2:$B$2590,$A16,Roster!$C$2:$C$2590,$B16,Roster!$G$2:$G$2590,"&lt;="&amp;M$4,Roster!$I$2:$I$2590,"&gt;"&amp;M$4)</f>
        <v/>
      </c>
      <c r="N16" s="25">
        <f>SUMIFS(Roster!$E$2:$E$2590,Roster!$B$2:$B$2590,$A16,Roster!$C$2:$C$2590,$B16,Roster!$G$2:$G$2590,"&lt;="&amp;N$4,Roster!$I$2:$I$2590,"&gt;"&amp;N$4)</f>
        <v/>
      </c>
      <c r="O16" s="22">
        <f>AVERAGE(C16:N16)</f>
        <v/>
      </c>
      <c r="Q16" s="29">
        <f>SUMIFS(Roster!$P$2:$P$2590,Roster!$B$2:$B$2590,$A16,Roster!$C$2:$C$2590,$B16,Roster!$G$2:$G$2590,"&lt;="&amp;C$4,Roster!$I$2:$I$2590,"&gt;"&amp;C$4)/12</f>
        <v/>
      </c>
      <c r="R16" s="29">
        <f>SUMIFS(Roster!$P$2:$P$2590,Roster!$B$2:$B$2590,$A16,Roster!$C$2:$C$2590,$B16,Roster!$G$2:$G$2590,"&lt;="&amp;D$4,Roster!$I$2:$I$2590,"&gt;"&amp;D$4)/12</f>
        <v/>
      </c>
      <c r="S16" s="29">
        <f>SUMIFS(Roster!$P$2:$P$2590,Roster!$B$2:$B$2590,$A16,Roster!$C$2:$C$2590,$B16,Roster!$G$2:$G$2590,"&lt;="&amp;E$4,Roster!$I$2:$I$2590,"&gt;"&amp;E$4)/12</f>
        <v/>
      </c>
      <c r="T16" s="29">
        <f>SUMIFS(Roster!$P$2:$P$2590,Roster!$B$2:$B$2590,$A16,Roster!$C$2:$C$2590,$B16,Roster!$G$2:$G$2590,"&lt;="&amp;F$4,Roster!$I$2:$I$2590,"&gt;"&amp;F$4)/12</f>
        <v/>
      </c>
      <c r="U16" s="29">
        <f>SUMIFS(Roster!$P$2:$P$2590,Roster!$B$2:$B$2590,$A16,Roster!$C$2:$C$2590,$B16,Roster!$G$2:$G$2590,"&lt;="&amp;G$4,Roster!$I$2:$I$2590,"&gt;"&amp;G$4)/12</f>
        <v/>
      </c>
      <c r="V16" s="29">
        <f>SUMIFS(Roster!$P$2:$P$2590,Roster!$B$2:$B$2590,$A16,Roster!$C$2:$C$2590,$B16,Roster!$G$2:$G$2590,"&lt;="&amp;H$4,Roster!$I$2:$I$2590,"&gt;"&amp;H$4)/12</f>
        <v/>
      </c>
      <c r="W16" s="29">
        <f>SUMIFS(Roster!$P$2:$P$2590,Roster!$B$2:$B$2590,$A16,Roster!$C$2:$C$2590,$B16,Roster!$G$2:$G$2590,"&lt;="&amp;I$4,Roster!$I$2:$I$2590,"&gt;"&amp;I$4)/12</f>
        <v/>
      </c>
      <c r="X16" s="29">
        <f>SUMIFS(Roster!$P$2:$P$2590,Roster!$B$2:$B$2590,$A16,Roster!$C$2:$C$2590,$B16,Roster!$G$2:$G$2590,"&lt;="&amp;J$4,Roster!$I$2:$I$2590,"&gt;"&amp;J$4)/12</f>
        <v/>
      </c>
      <c r="Y16" s="29">
        <f>SUMIFS(Roster!$P$2:$P$2590,Roster!$B$2:$B$2590,$A16,Roster!$C$2:$C$2590,$B16,Roster!$G$2:$G$2590,"&lt;="&amp;K$4,Roster!$I$2:$I$2590,"&gt;"&amp;K$4)/12</f>
        <v/>
      </c>
      <c r="Z16" s="29">
        <f>SUMIFS(Roster!$P$2:$P$2590,Roster!$B$2:$B$2590,$A16,Roster!$C$2:$C$2590,$B16,Roster!$G$2:$G$2590,"&lt;="&amp;L$4,Roster!$I$2:$I$2590,"&gt;"&amp;L$4)/12</f>
        <v/>
      </c>
      <c r="AA16" s="29">
        <f>SUMIFS(Roster!$P$2:$P$2590,Roster!$B$2:$B$2590,$A16,Roster!$C$2:$C$2590,$B16,Roster!$G$2:$G$2590,"&lt;="&amp;M$4,Roster!$I$2:$I$2590,"&gt;"&amp;M$4)/12</f>
        <v/>
      </c>
      <c r="AB16" s="29">
        <f>SUMIFS(Roster!$P$2:$P$2590,Roster!$B$2:$B$2590,$A16,Roster!$C$2:$C$2590,$B16,Roster!$G$2:$G$2590,"&lt;="&amp;N$4,Roster!$I$2:$I$2590,"&gt;"&amp;N$4)/12</f>
        <v/>
      </c>
      <c r="AC16" s="18">
        <f>SUM(Q16:AB16)</f>
        <v/>
      </c>
    </row>
    <row r="17">
      <c r="A17" s="5" t="inlineStr">
        <is>
          <t>PL</t>
        </is>
      </c>
      <c r="B17" s="5" t="inlineStr">
        <is>
          <t>HR</t>
        </is>
      </c>
      <c r="C17" s="25">
        <f>SUMIFS(Roster!$E$2:$E$2590,Roster!$B$2:$B$2590,$A17,Roster!$C$2:$C$2590,$B17,Roster!$G$2:$G$2590,"&lt;="&amp;C$4,Roster!$I$2:$I$2590,"&gt;"&amp;C$4)</f>
        <v/>
      </c>
      <c r="D17" s="25">
        <f>SUMIFS(Roster!$E$2:$E$2590,Roster!$B$2:$B$2590,$A17,Roster!$C$2:$C$2590,$B17,Roster!$G$2:$G$2590,"&lt;="&amp;D$4,Roster!$I$2:$I$2590,"&gt;"&amp;D$4)</f>
        <v/>
      </c>
      <c r="E17" s="25">
        <f>SUMIFS(Roster!$E$2:$E$2590,Roster!$B$2:$B$2590,$A17,Roster!$C$2:$C$2590,$B17,Roster!$G$2:$G$2590,"&lt;="&amp;E$4,Roster!$I$2:$I$2590,"&gt;"&amp;E$4)</f>
        <v/>
      </c>
      <c r="F17" s="25">
        <f>SUMIFS(Roster!$E$2:$E$2590,Roster!$B$2:$B$2590,$A17,Roster!$C$2:$C$2590,$B17,Roster!$G$2:$G$2590,"&lt;="&amp;F$4,Roster!$I$2:$I$2590,"&gt;"&amp;F$4)</f>
        <v/>
      </c>
      <c r="G17" s="25">
        <f>SUMIFS(Roster!$E$2:$E$2590,Roster!$B$2:$B$2590,$A17,Roster!$C$2:$C$2590,$B17,Roster!$G$2:$G$2590,"&lt;="&amp;G$4,Roster!$I$2:$I$2590,"&gt;"&amp;G$4)</f>
        <v/>
      </c>
      <c r="H17" s="25">
        <f>SUMIFS(Roster!$E$2:$E$2590,Roster!$B$2:$B$2590,$A17,Roster!$C$2:$C$2590,$B17,Roster!$G$2:$G$2590,"&lt;="&amp;H$4,Roster!$I$2:$I$2590,"&gt;"&amp;H$4)</f>
        <v/>
      </c>
      <c r="I17" s="25">
        <f>SUMIFS(Roster!$E$2:$E$2590,Roster!$B$2:$B$2590,$A17,Roster!$C$2:$C$2590,$B17,Roster!$G$2:$G$2590,"&lt;="&amp;I$4,Roster!$I$2:$I$2590,"&gt;"&amp;I$4)</f>
        <v/>
      </c>
      <c r="J17" s="25">
        <f>SUMIFS(Roster!$E$2:$E$2590,Roster!$B$2:$B$2590,$A17,Roster!$C$2:$C$2590,$B17,Roster!$G$2:$G$2590,"&lt;="&amp;J$4,Roster!$I$2:$I$2590,"&gt;"&amp;J$4)</f>
        <v/>
      </c>
      <c r="K17" s="25">
        <f>SUMIFS(Roster!$E$2:$E$2590,Roster!$B$2:$B$2590,$A17,Roster!$C$2:$C$2590,$B17,Roster!$G$2:$G$2590,"&lt;="&amp;K$4,Roster!$I$2:$I$2590,"&gt;"&amp;K$4)</f>
        <v/>
      </c>
      <c r="L17" s="25">
        <f>SUMIFS(Roster!$E$2:$E$2590,Roster!$B$2:$B$2590,$A17,Roster!$C$2:$C$2590,$B17,Roster!$G$2:$G$2590,"&lt;="&amp;L$4,Roster!$I$2:$I$2590,"&gt;"&amp;L$4)</f>
        <v/>
      </c>
      <c r="M17" s="25">
        <f>SUMIFS(Roster!$E$2:$E$2590,Roster!$B$2:$B$2590,$A17,Roster!$C$2:$C$2590,$B17,Roster!$G$2:$G$2590,"&lt;="&amp;M$4,Roster!$I$2:$I$2590,"&gt;"&amp;M$4)</f>
        <v/>
      </c>
      <c r="N17" s="25">
        <f>SUMIFS(Roster!$E$2:$E$2590,Roster!$B$2:$B$2590,$A17,Roster!$C$2:$C$2590,$B17,Roster!$G$2:$G$2590,"&lt;="&amp;N$4,Roster!$I$2:$I$2590,"&gt;"&amp;N$4)</f>
        <v/>
      </c>
      <c r="O17" s="22">
        <f>AVERAGE(C17:N17)</f>
        <v/>
      </c>
      <c r="Q17" s="29">
        <f>SUMIFS(Roster!$P$2:$P$2590,Roster!$B$2:$B$2590,$A17,Roster!$C$2:$C$2590,$B17,Roster!$G$2:$G$2590,"&lt;="&amp;C$4,Roster!$I$2:$I$2590,"&gt;"&amp;C$4)/12</f>
        <v/>
      </c>
      <c r="R17" s="29">
        <f>SUMIFS(Roster!$P$2:$P$2590,Roster!$B$2:$B$2590,$A17,Roster!$C$2:$C$2590,$B17,Roster!$G$2:$G$2590,"&lt;="&amp;D$4,Roster!$I$2:$I$2590,"&gt;"&amp;D$4)/12</f>
        <v/>
      </c>
      <c r="S17" s="29">
        <f>SUMIFS(Roster!$P$2:$P$2590,Roster!$B$2:$B$2590,$A17,Roster!$C$2:$C$2590,$B17,Roster!$G$2:$G$2590,"&lt;="&amp;E$4,Roster!$I$2:$I$2590,"&gt;"&amp;E$4)/12</f>
        <v/>
      </c>
      <c r="T17" s="29">
        <f>SUMIFS(Roster!$P$2:$P$2590,Roster!$B$2:$B$2590,$A17,Roster!$C$2:$C$2590,$B17,Roster!$G$2:$G$2590,"&lt;="&amp;F$4,Roster!$I$2:$I$2590,"&gt;"&amp;F$4)/12</f>
        <v/>
      </c>
      <c r="U17" s="29">
        <f>SUMIFS(Roster!$P$2:$P$2590,Roster!$B$2:$B$2590,$A17,Roster!$C$2:$C$2590,$B17,Roster!$G$2:$G$2590,"&lt;="&amp;G$4,Roster!$I$2:$I$2590,"&gt;"&amp;G$4)/12</f>
        <v/>
      </c>
      <c r="V17" s="29">
        <f>SUMIFS(Roster!$P$2:$P$2590,Roster!$B$2:$B$2590,$A17,Roster!$C$2:$C$2590,$B17,Roster!$G$2:$G$2590,"&lt;="&amp;H$4,Roster!$I$2:$I$2590,"&gt;"&amp;H$4)/12</f>
        <v/>
      </c>
      <c r="W17" s="29">
        <f>SUMIFS(Roster!$P$2:$P$2590,Roster!$B$2:$B$2590,$A17,Roster!$C$2:$C$2590,$B17,Roster!$G$2:$G$2590,"&lt;="&amp;I$4,Roster!$I$2:$I$2590,"&gt;"&amp;I$4)/12</f>
        <v/>
      </c>
      <c r="X17" s="29">
        <f>SUMIFS(Roster!$P$2:$P$2590,Roster!$B$2:$B$2590,$A17,Roster!$C$2:$C$2590,$B17,Roster!$G$2:$G$2590,"&lt;="&amp;J$4,Roster!$I$2:$I$2590,"&gt;"&amp;J$4)/12</f>
        <v/>
      </c>
      <c r="Y17" s="29">
        <f>SUMIFS(Roster!$P$2:$P$2590,Roster!$B$2:$B$2590,$A17,Roster!$C$2:$C$2590,$B17,Roster!$G$2:$G$2590,"&lt;="&amp;K$4,Roster!$I$2:$I$2590,"&gt;"&amp;K$4)/12</f>
        <v/>
      </c>
      <c r="Z17" s="29">
        <f>SUMIFS(Roster!$P$2:$P$2590,Roster!$B$2:$B$2590,$A17,Roster!$C$2:$C$2590,$B17,Roster!$G$2:$G$2590,"&lt;="&amp;L$4,Roster!$I$2:$I$2590,"&gt;"&amp;L$4)/12</f>
        <v/>
      </c>
      <c r="AA17" s="29">
        <f>SUMIFS(Roster!$P$2:$P$2590,Roster!$B$2:$B$2590,$A17,Roster!$C$2:$C$2590,$B17,Roster!$G$2:$G$2590,"&lt;="&amp;M$4,Roster!$I$2:$I$2590,"&gt;"&amp;M$4)/12</f>
        <v/>
      </c>
      <c r="AB17" s="29">
        <f>SUMIFS(Roster!$P$2:$P$2590,Roster!$B$2:$B$2590,$A17,Roster!$C$2:$C$2590,$B17,Roster!$G$2:$G$2590,"&lt;="&amp;N$4,Roster!$I$2:$I$2590,"&gt;"&amp;N$4)/12</f>
        <v/>
      </c>
      <c r="AC17" s="18">
        <f>SUM(Q17:AB17)</f>
        <v/>
      </c>
    </row>
    <row r="18">
      <c r="A18" s="14" t="inlineStr">
        <is>
          <t>IT</t>
        </is>
      </c>
      <c r="B18" s="14" t="inlineStr">
        <is>
          <t>Total</t>
        </is>
      </c>
      <c r="C18" s="26">
        <f>SUM(C6:C11)</f>
        <v/>
      </c>
      <c r="D18" s="26">
        <f>SUM(D6:D11)</f>
        <v/>
      </c>
      <c r="E18" s="26">
        <f>SUM(E6:E11)</f>
        <v/>
      </c>
      <c r="F18" s="26">
        <f>SUM(F6:F11)</f>
        <v/>
      </c>
      <c r="G18" s="26">
        <f>SUM(G6:G11)</f>
        <v/>
      </c>
      <c r="H18" s="26">
        <f>SUM(H6:H11)</f>
        <v/>
      </c>
      <c r="I18" s="26">
        <f>SUM(I6:I11)</f>
        <v/>
      </c>
      <c r="J18" s="26">
        <f>SUM(J6:J11)</f>
        <v/>
      </c>
      <c r="K18" s="26">
        <f>SUM(K6:K11)</f>
        <v/>
      </c>
      <c r="L18" s="26">
        <f>SUM(L6:L11)</f>
        <v/>
      </c>
      <c r="M18" s="26">
        <f>SUM(M6:M11)</f>
        <v/>
      </c>
      <c r="N18" s="26">
        <f>SUM(N6:N11)</f>
        <v/>
      </c>
      <c r="O18" s="26">
        <f>SUM(O6:O11)</f>
        <v/>
      </c>
      <c r="Q18" s="30">
        <f>SUM(Q6:Q11)</f>
        <v/>
      </c>
      <c r="R18" s="30">
        <f>SUM(R6:R11)</f>
        <v/>
      </c>
      <c r="S18" s="30">
        <f>SUM(S6:S11)</f>
        <v/>
      </c>
      <c r="T18" s="30">
        <f>SUM(T6:T11)</f>
        <v/>
      </c>
      <c r="U18" s="30">
        <f>SUM(U6:U11)</f>
        <v/>
      </c>
      <c r="V18" s="30">
        <f>SUM(V6:V11)</f>
        <v/>
      </c>
      <c r="W18" s="30">
        <f>SUM(W6:W11)</f>
        <v/>
      </c>
      <c r="X18" s="30">
        <f>SUM(X6:X11)</f>
        <v/>
      </c>
      <c r="Y18" s="30">
        <f>SUM(Y6:Y11)</f>
        <v/>
      </c>
      <c r="Z18" s="30">
        <f>SUM(Z6:Z11)</f>
        <v/>
      </c>
      <c r="AA18" s="30">
        <f>SUM(AA6:AA11)</f>
        <v/>
      </c>
      <c r="AB18" s="30">
        <f>SUM(AB6:AB11)</f>
        <v/>
      </c>
      <c r="AC18" s="27">
        <f>SUM(AC6:AC11)</f>
        <v/>
      </c>
    </row>
    <row r="19">
      <c r="A19" s="14" t="inlineStr">
        <is>
          <t>PL</t>
        </is>
      </c>
      <c r="B19" s="14" t="inlineStr">
        <is>
          <t>Total</t>
        </is>
      </c>
      <c r="C19" s="26">
        <f>SUM(C12:C17)</f>
        <v/>
      </c>
      <c r="D19" s="26">
        <f>SUM(D12:D17)</f>
        <v/>
      </c>
      <c r="E19" s="26">
        <f>SUM(E12:E17)</f>
        <v/>
      </c>
      <c r="F19" s="26">
        <f>SUM(F12:F17)</f>
        <v/>
      </c>
      <c r="G19" s="26">
        <f>SUM(G12:G17)</f>
        <v/>
      </c>
      <c r="H19" s="26">
        <f>SUM(H12:H17)</f>
        <v/>
      </c>
      <c r="I19" s="26">
        <f>SUM(I12:I17)</f>
        <v/>
      </c>
      <c r="J19" s="26">
        <f>SUM(J12:J17)</f>
        <v/>
      </c>
      <c r="K19" s="26">
        <f>SUM(K12:K17)</f>
        <v/>
      </c>
      <c r="L19" s="26">
        <f>SUM(L12:L17)</f>
        <v/>
      </c>
      <c r="M19" s="26">
        <f>SUM(M12:M17)</f>
        <v/>
      </c>
      <c r="N19" s="26">
        <f>SUM(N12:N17)</f>
        <v/>
      </c>
      <c r="O19" s="26">
        <f>SUM(O12:O17)</f>
        <v/>
      </c>
      <c r="Q19" s="30">
        <f>SUM(Q12:Q17)</f>
        <v/>
      </c>
      <c r="R19" s="30">
        <f>SUM(R12:R17)</f>
        <v/>
      </c>
      <c r="S19" s="30">
        <f>SUM(S12:S17)</f>
        <v/>
      </c>
      <c r="T19" s="30">
        <f>SUM(T12:T17)</f>
        <v/>
      </c>
      <c r="U19" s="30">
        <f>SUM(U12:U17)</f>
        <v/>
      </c>
      <c r="V19" s="30">
        <f>SUM(V12:V17)</f>
        <v/>
      </c>
      <c r="W19" s="30">
        <f>SUM(W12:W17)</f>
        <v/>
      </c>
      <c r="X19" s="30">
        <f>SUM(X12:X17)</f>
        <v/>
      </c>
      <c r="Y19" s="30">
        <f>SUM(Y12:Y17)</f>
        <v/>
      </c>
      <c r="Z19" s="30">
        <f>SUM(Z12:Z17)</f>
        <v/>
      </c>
      <c r="AA19" s="30">
        <f>SUM(AA12:AA17)</f>
        <v/>
      </c>
      <c r="AB19" s="30">
        <f>SUM(AB12:AB17)</f>
        <v/>
      </c>
      <c r="AC19" s="27">
        <f>SUM(AC12:AC17)</f>
        <v/>
      </c>
    </row>
  </sheetData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F17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8" customWidth="1" min="2" max="2"/>
    <col width="11" customWidth="1" min="3" max="3"/>
    <col width="13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</cols>
  <sheetData>
    <row r="1">
      <c r="A1" s="12" t="inlineStr">
        <is>
          <t>FY2026 budget: the plan set at 30 June 2025</t>
        </is>
      </c>
    </row>
    <row r="2">
      <c r="A2" s="13" t="inlineStr">
        <is>
          <t>Opening FTE and cost per FTE from the Roster at the opening date; FTE grows in a straight line to the planned level.</t>
        </is>
      </c>
    </row>
    <row r="4">
      <c r="E4" s="14" t="inlineStr">
        <is>
          <t>Month</t>
        </is>
      </c>
      <c r="F4" s="31" t="n">
        <v>1</v>
      </c>
      <c r="G4" s="31" t="n">
        <v>2</v>
      </c>
      <c r="H4" s="31" t="n">
        <v>3</v>
      </c>
      <c r="I4" s="31" t="n">
        <v>4</v>
      </c>
      <c r="J4" s="31" t="n">
        <v>5</v>
      </c>
      <c r="K4" s="31" t="n">
        <v>6</v>
      </c>
      <c r="L4" s="31" t="n">
        <v>7</v>
      </c>
      <c r="M4" s="31" t="n">
        <v>8</v>
      </c>
      <c r="N4" s="31" t="n">
        <v>9</v>
      </c>
      <c r="O4" s="31" t="n">
        <v>10</v>
      </c>
      <c r="P4" s="31" t="n">
        <v>11</v>
      </c>
      <c r="Q4" s="31" t="n">
        <v>12</v>
      </c>
      <c r="T4" s="31" t="n">
        <v>1</v>
      </c>
      <c r="U4" s="31" t="n">
        <v>2</v>
      </c>
      <c r="V4" s="31" t="n">
        <v>3</v>
      </c>
      <c r="W4" s="31" t="n">
        <v>4</v>
      </c>
      <c r="X4" s="31" t="n">
        <v>5</v>
      </c>
      <c r="Y4" s="31" t="n">
        <v>6</v>
      </c>
      <c r="Z4" s="31" t="n">
        <v>7</v>
      </c>
      <c r="AA4" s="31" t="n">
        <v>8</v>
      </c>
      <c r="AB4" s="31" t="n">
        <v>9</v>
      </c>
      <c r="AC4" s="31" t="n">
        <v>10</v>
      </c>
      <c r="AD4" s="31" t="n">
        <v>11</v>
      </c>
      <c r="AE4" s="31" t="n">
        <v>12</v>
      </c>
    </row>
    <row r="5" ht="30" customHeight="1">
      <c r="A5" s="16" t="inlineStr">
        <is>
          <t>Entity</t>
        </is>
      </c>
      <c r="B5" s="16" t="inlineStr">
        <is>
          <t>Department</t>
        </is>
      </c>
      <c r="C5" s="16" t="inlineStr">
        <is>
          <t>Opening FTE</t>
        </is>
      </c>
      <c r="D5" s="16" t="inlineStr">
        <is>
          <t>Cost per FTE</t>
        </is>
      </c>
      <c r="E5" s="16" t="inlineStr">
        <is>
          <t>Growth</t>
        </is>
      </c>
      <c r="F5" s="16" t="inlineStr">
        <is>
          <t>FTE</t>
        </is>
      </c>
      <c r="G5" s="16" t="inlineStr">
        <is>
          <t>FTE</t>
        </is>
      </c>
      <c r="H5" s="16" t="inlineStr">
        <is>
          <t>FTE</t>
        </is>
      </c>
      <c r="I5" s="16" t="inlineStr">
        <is>
          <t>FTE</t>
        </is>
      </c>
      <c r="J5" s="16" t="inlineStr">
        <is>
          <t>FTE</t>
        </is>
      </c>
      <c r="K5" s="16" t="inlineStr">
        <is>
          <t>FTE</t>
        </is>
      </c>
      <c r="L5" s="16" t="inlineStr">
        <is>
          <t>FTE</t>
        </is>
      </c>
      <c r="M5" s="16" t="inlineStr">
        <is>
          <t>FTE</t>
        </is>
      </c>
      <c r="N5" s="16" t="inlineStr">
        <is>
          <t>FTE</t>
        </is>
      </c>
      <c r="O5" s="16" t="inlineStr">
        <is>
          <t>FTE</t>
        </is>
      </c>
      <c r="P5" s="16" t="inlineStr">
        <is>
          <t>FTE</t>
        </is>
      </c>
      <c r="Q5" s="16" t="inlineStr">
        <is>
          <t>FTE</t>
        </is>
      </c>
      <c r="R5" s="16" t="inlineStr">
        <is>
          <t>Average FTE</t>
        </is>
      </c>
      <c r="S5" s="16" t="inlineStr"/>
      <c r="T5" s="16" t="inlineStr">
        <is>
          <t>Cost</t>
        </is>
      </c>
      <c r="U5" s="16" t="inlineStr">
        <is>
          <t>Cost</t>
        </is>
      </c>
      <c r="V5" s="16" t="inlineStr">
        <is>
          <t>Cost</t>
        </is>
      </c>
      <c r="W5" s="16" t="inlineStr">
        <is>
          <t>Cost</t>
        </is>
      </c>
      <c r="X5" s="16" t="inlineStr">
        <is>
          <t>Cost</t>
        </is>
      </c>
      <c r="Y5" s="16" t="inlineStr">
        <is>
          <t>Cost</t>
        </is>
      </c>
      <c r="Z5" s="16" t="inlineStr">
        <is>
          <t>Cost</t>
        </is>
      </c>
      <c r="AA5" s="16" t="inlineStr">
        <is>
          <t>Cost</t>
        </is>
      </c>
      <c r="AB5" s="16" t="inlineStr">
        <is>
          <t>Cost</t>
        </is>
      </c>
      <c r="AC5" s="16" t="inlineStr">
        <is>
          <t>Cost</t>
        </is>
      </c>
      <c r="AD5" s="16" t="inlineStr">
        <is>
          <t>Cost</t>
        </is>
      </c>
      <c r="AE5" s="16" t="inlineStr">
        <is>
          <t>Cost</t>
        </is>
      </c>
      <c r="AF5" s="16" t="inlineStr">
        <is>
          <t>Total cost</t>
        </is>
      </c>
    </row>
    <row r="6">
      <c r="A6" s="5" t="inlineStr">
        <is>
          <t>IT</t>
        </is>
      </c>
      <c r="B6" s="5" t="inlineStr">
        <is>
          <t>Customer Service</t>
        </is>
      </c>
      <c r="C6" s="25">
        <f>SUMIFS(Roster!$E$2:$E$2590,Roster!$B$2:$B$2590,$A6,Roster!$C$2:$C$2590,$B6,Roster!$G$2:$G$2590,"&lt;="&amp;Settings!$C$7,Roster!$I$2:$I$2590,"&gt;"&amp;Settings!$C$7)</f>
        <v/>
      </c>
      <c r="D6" s="23">
        <f>SUMIFS(Roster!$P$2:$P$2590,Roster!$B$2:$B$2590,$A6,Roster!$C$2:$C$2590,$B6,Roster!$G$2:$G$2590,"&lt;="&amp;Settings!$C$7,Roster!$I$2:$I$2590,"&gt;"&amp;Settings!$C$7)/C6</f>
        <v/>
      </c>
      <c r="E6" s="20">
        <f>INDEX(Settings!$C$40:$C$45,MATCH(B6,Settings!$B$40:$B$45,0))</f>
        <v/>
      </c>
      <c r="F6" s="25">
        <f>$C6*(1+$E6*F$4/12)</f>
        <v/>
      </c>
      <c r="G6" s="25">
        <f>$C6*(1+$E6*G$4/12)</f>
        <v/>
      </c>
      <c r="H6" s="25">
        <f>$C6*(1+$E6*H$4/12)</f>
        <v/>
      </c>
      <c r="I6" s="25">
        <f>$C6*(1+$E6*I$4/12)</f>
        <v/>
      </c>
      <c r="J6" s="25">
        <f>$C6*(1+$E6*J$4/12)</f>
        <v/>
      </c>
      <c r="K6" s="25">
        <f>$C6*(1+$E6*K$4/12)</f>
        <v/>
      </c>
      <c r="L6" s="25">
        <f>$C6*(1+$E6*L$4/12)</f>
        <v/>
      </c>
      <c r="M6" s="25">
        <f>$C6*(1+$E6*M$4/12)</f>
        <v/>
      </c>
      <c r="N6" s="25">
        <f>$C6*(1+$E6*N$4/12)</f>
        <v/>
      </c>
      <c r="O6" s="25">
        <f>$C6*(1+$E6*O$4/12)</f>
        <v/>
      </c>
      <c r="P6" s="25">
        <f>$C6*(1+$E6*P$4/12)</f>
        <v/>
      </c>
      <c r="Q6" s="25">
        <f>$C6*(1+$E6*Q$4/12)</f>
        <v/>
      </c>
      <c r="R6" s="22">
        <f>AVERAGE(F6:Q6)</f>
        <v/>
      </c>
      <c r="T6" s="29">
        <f>F6*$D6/12</f>
        <v/>
      </c>
      <c r="U6" s="29">
        <f>G6*$D6/12</f>
        <v/>
      </c>
      <c r="V6" s="29">
        <f>H6*$D6/12</f>
        <v/>
      </c>
      <c r="W6" s="29">
        <f>I6*$D6/12</f>
        <v/>
      </c>
      <c r="X6" s="29">
        <f>J6*$D6/12</f>
        <v/>
      </c>
      <c r="Y6" s="29">
        <f>K6*$D6/12</f>
        <v/>
      </c>
      <c r="Z6" s="29">
        <f>L6*$D6/12</f>
        <v/>
      </c>
      <c r="AA6" s="29">
        <f>M6*$D6/12</f>
        <v/>
      </c>
      <c r="AB6" s="29">
        <f>N6*$D6/12</f>
        <v/>
      </c>
      <c r="AC6" s="29">
        <f>O6*$D6/12</f>
        <v/>
      </c>
      <c r="AD6" s="29">
        <f>P6*$D6/12</f>
        <v/>
      </c>
      <c r="AE6" s="29">
        <f>Q6*$D6/12</f>
        <v/>
      </c>
      <c r="AF6" s="18">
        <f>SUM(T6:AE6)</f>
        <v/>
      </c>
    </row>
    <row r="7">
      <c r="A7" s="5" t="inlineStr">
        <is>
          <t>IT</t>
        </is>
      </c>
      <c r="B7" s="5" t="inlineStr">
        <is>
          <t>Operations</t>
        </is>
      </c>
      <c r="C7" s="25">
        <f>SUMIFS(Roster!$E$2:$E$2590,Roster!$B$2:$B$2590,$A7,Roster!$C$2:$C$2590,$B7,Roster!$G$2:$G$2590,"&lt;="&amp;Settings!$C$7,Roster!$I$2:$I$2590,"&gt;"&amp;Settings!$C$7)</f>
        <v/>
      </c>
      <c r="D7" s="23">
        <f>SUMIFS(Roster!$P$2:$P$2590,Roster!$B$2:$B$2590,$A7,Roster!$C$2:$C$2590,$B7,Roster!$G$2:$G$2590,"&lt;="&amp;Settings!$C$7,Roster!$I$2:$I$2590,"&gt;"&amp;Settings!$C$7)/C7</f>
        <v/>
      </c>
      <c r="E7" s="20">
        <f>INDEX(Settings!$C$40:$C$45,MATCH(B7,Settings!$B$40:$B$45,0))</f>
        <v/>
      </c>
      <c r="F7" s="25">
        <f>$C7*(1+$E7*F$4/12)</f>
        <v/>
      </c>
      <c r="G7" s="25">
        <f>$C7*(1+$E7*G$4/12)</f>
        <v/>
      </c>
      <c r="H7" s="25">
        <f>$C7*(1+$E7*H$4/12)</f>
        <v/>
      </c>
      <c r="I7" s="25">
        <f>$C7*(1+$E7*I$4/12)</f>
        <v/>
      </c>
      <c r="J7" s="25">
        <f>$C7*(1+$E7*J$4/12)</f>
        <v/>
      </c>
      <c r="K7" s="25">
        <f>$C7*(1+$E7*K$4/12)</f>
        <v/>
      </c>
      <c r="L7" s="25">
        <f>$C7*(1+$E7*L$4/12)</f>
        <v/>
      </c>
      <c r="M7" s="25">
        <f>$C7*(1+$E7*M$4/12)</f>
        <v/>
      </c>
      <c r="N7" s="25">
        <f>$C7*(1+$E7*N$4/12)</f>
        <v/>
      </c>
      <c r="O7" s="25">
        <f>$C7*(1+$E7*O$4/12)</f>
        <v/>
      </c>
      <c r="P7" s="25">
        <f>$C7*(1+$E7*P$4/12)</f>
        <v/>
      </c>
      <c r="Q7" s="25">
        <f>$C7*(1+$E7*Q$4/12)</f>
        <v/>
      </c>
      <c r="R7" s="22">
        <f>AVERAGE(F7:Q7)</f>
        <v/>
      </c>
      <c r="T7" s="29">
        <f>F7*$D7/12</f>
        <v/>
      </c>
      <c r="U7" s="29">
        <f>G7*$D7/12</f>
        <v/>
      </c>
      <c r="V7" s="29">
        <f>H7*$D7/12</f>
        <v/>
      </c>
      <c r="W7" s="29">
        <f>I7*$D7/12</f>
        <v/>
      </c>
      <c r="X7" s="29">
        <f>J7*$D7/12</f>
        <v/>
      </c>
      <c r="Y7" s="29">
        <f>K7*$D7/12</f>
        <v/>
      </c>
      <c r="Z7" s="29">
        <f>L7*$D7/12</f>
        <v/>
      </c>
      <c r="AA7" s="29">
        <f>M7*$D7/12</f>
        <v/>
      </c>
      <c r="AB7" s="29">
        <f>N7*$D7/12</f>
        <v/>
      </c>
      <c r="AC7" s="29">
        <f>O7*$D7/12</f>
        <v/>
      </c>
      <c r="AD7" s="29">
        <f>P7*$D7/12</f>
        <v/>
      </c>
      <c r="AE7" s="29">
        <f>Q7*$D7/12</f>
        <v/>
      </c>
      <c r="AF7" s="18">
        <f>SUM(T7:AE7)</f>
        <v/>
      </c>
    </row>
    <row r="8">
      <c r="A8" s="5" t="inlineStr">
        <is>
          <t>IT</t>
        </is>
      </c>
      <c r="B8" s="5" t="inlineStr">
        <is>
          <t>Tech</t>
        </is>
      </c>
      <c r="C8" s="25">
        <f>SUMIFS(Roster!$E$2:$E$2590,Roster!$B$2:$B$2590,$A8,Roster!$C$2:$C$2590,$B8,Roster!$G$2:$G$2590,"&lt;="&amp;Settings!$C$7,Roster!$I$2:$I$2590,"&gt;"&amp;Settings!$C$7)</f>
        <v/>
      </c>
      <c r="D8" s="23">
        <f>SUMIFS(Roster!$P$2:$P$2590,Roster!$B$2:$B$2590,$A8,Roster!$C$2:$C$2590,$B8,Roster!$G$2:$G$2590,"&lt;="&amp;Settings!$C$7,Roster!$I$2:$I$2590,"&gt;"&amp;Settings!$C$7)/C8</f>
        <v/>
      </c>
      <c r="E8" s="20">
        <f>INDEX(Settings!$C$40:$C$45,MATCH(B8,Settings!$B$40:$B$45,0))</f>
        <v/>
      </c>
      <c r="F8" s="25">
        <f>$C8*(1+$E8*F$4/12)</f>
        <v/>
      </c>
      <c r="G8" s="25">
        <f>$C8*(1+$E8*G$4/12)</f>
        <v/>
      </c>
      <c r="H8" s="25">
        <f>$C8*(1+$E8*H$4/12)</f>
        <v/>
      </c>
      <c r="I8" s="25">
        <f>$C8*(1+$E8*I$4/12)</f>
        <v/>
      </c>
      <c r="J8" s="25">
        <f>$C8*(1+$E8*J$4/12)</f>
        <v/>
      </c>
      <c r="K8" s="25">
        <f>$C8*(1+$E8*K$4/12)</f>
        <v/>
      </c>
      <c r="L8" s="25">
        <f>$C8*(1+$E8*L$4/12)</f>
        <v/>
      </c>
      <c r="M8" s="25">
        <f>$C8*(1+$E8*M$4/12)</f>
        <v/>
      </c>
      <c r="N8" s="25">
        <f>$C8*(1+$E8*N$4/12)</f>
        <v/>
      </c>
      <c r="O8" s="25">
        <f>$C8*(1+$E8*O$4/12)</f>
        <v/>
      </c>
      <c r="P8" s="25">
        <f>$C8*(1+$E8*P$4/12)</f>
        <v/>
      </c>
      <c r="Q8" s="25">
        <f>$C8*(1+$E8*Q$4/12)</f>
        <v/>
      </c>
      <c r="R8" s="22">
        <f>AVERAGE(F8:Q8)</f>
        <v/>
      </c>
      <c r="T8" s="29">
        <f>F8*$D8/12</f>
        <v/>
      </c>
      <c r="U8" s="29">
        <f>G8*$D8/12</f>
        <v/>
      </c>
      <c r="V8" s="29">
        <f>H8*$D8/12</f>
        <v/>
      </c>
      <c r="W8" s="29">
        <f>I8*$D8/12</f>
        <v/>
      </c>
      <c r="X8" s="29">
        <f>J8*$D8/12</f>
        <v/>
      </c>
      <c r="Y8" s="29">
        <f>K8*$D8/12</f>
        <v/>
      </c>
      <c r="Z8" s="29">
        <f>L8*$D8/12</f>
        <v/>
      </c>
      <c r="AA8" s="29">
        <f>M8*$D8/12</f>
        <v/>
      </c>
      <c r="AB8" s="29">
        <f>N8*$D8/12</f>
        <v/>
      </c>
      <c r="AC8" s="29">
        <f>O8*$D8/12</f>
        <v/>
      </c>
      <c r="AD8" s="29">
        <f>P8*$D8/12</f>
        <v/>
      </c>
      <c r="AE8" s="29">
        <f>Q8*$D8/12</f>
        <v/>
      </c>
      <c r="AF8" s="18">
        <f>SUM(T8:AE8)</f>
        <v/>
      </c>
    </row>
    <row r="9">
      <c r="A9" s="5" t="inlineStr">
        <is>
          <t>IT</t>
        </is>
      </c>
      <c r="B9" s="5" t="inlineStr">
        <is>
          <t>Sales</t>
        </is>
      </c>
      <c r="C9" s="25">
        <f>SUMIFS(Roster!$E$2:$E$2590,Roster!$B$2:$B$2590,$A9,Roster!$C$2:$C$2590,$B9,Roster!$G$2:$G$2590,"&lt;="&amp;Settings!$C$7,Roster!$I$2:$I$2590,"&gt;"&amp;Settings!$C$7)</f>
        <v/>
      </c>
      <c r="D9" s="23">
        <f>SUMIFS(Roster!$P$2:$P$2590,Roster!$B$2:$B$2590,$A9,Roster!$C$2:$C$2590,$B9,Roster!$G$2:$G$2590,"&lt;="&amp;Settings!$C$7,Roster!$I$2:$I$2590,"&gt;"&amp;Settings!$C$7)/C9</f>
        <v/>
      </c>
      <c r="E9" s="20">
        <f>INDEX(Settings!$C$40:$C$45,MATCH(B9,Settings!$B$40:$B$45,0))</f>
        <v/>
      </c>
      <c r="F9" s="25">
        <f>$C9*(1+$E9*F$4/12)</f>
        <v/>
      </c>
      <c r="G9" s="25">
        <f>$C9*(1+$E9*G$4/12)</f>
        <v/>
      </c>
      <c r="H9" s="25">
        <f>$C9*(1+$E9*H$4/12)</f>
        <v/>
      </c>
      <c r="I9" s="25">
        <f>$C9*(1+$E9*I$4/12)</f>
        <v/>
      </c>
      <c r="J9" s="25">
        <f>$C9*(1+$E9*J$4/12)</f>
        <v/>
      </c>
      <c r="K9" s="25">
        <f>$C9*(1+$E9*K$4/12)</f>
        <v/>
      </c>
      <c r="L9" s="25">
        <f>$C9*(1+$E9*L$4/12)</f>
        <v/>
      </c>
      <c r="M9" s="25">
        <f>$C9*(1+$E9*M$4/12)</f>
        <v/>
      </c>
      <c r="N9" s="25">
        <f>$C9*(1+$E9*N$4/12)</f>
        <v/>
      </c>
      <c r="O9" s="25">
        <f>$C9*(1+$E9*O$4/12)</f>
        <v/>
      </c>
      <c r="P9" s="25">
        <f>$C9*(1+$E9*P$4/12)</f>
        <v/>
      </c>
      <c r="Q9" s="25">
        <f>$C9*(1+$E9*Q$4/12)</f>
        <v/>
      </c>
      <c r="R9" s="22">
        <f>AVERAGE(F9:Q9)</f>
        <v/>
      </c>
      <c r="T9" s="29">
        <f>F9*$D9/12</f>
        <v/>
      </c>
      <c r="U9" s="29">
        <f>G9*$D9/12</f>
        <v/>
      </c>
      <c r="V9" s="29">
        <f>H9*$D9/12</f>
        <v/>
      </c>
      <c r="W9" s="29">
        <f>I9*$D9/12</f>
        <v/>
      </c>
      <c r="X9" s="29">
        <f>J9*$D9/12</f>
        <v/>
      </c>
      <c r="Y9" s="29">
        <f>K9*$D9/12</f>
        <v/>
      </c>
      <c r="Z9" s="29">
        <f>L9*$D9/12</f>
        <v/>
      </c>
      <c r="AA9" s="29">
        <f>M9*$D9/12</f>
        <v/>
      </c>
      <c r="AB9" s="29">
        <f>N9*$D9/12</f>
        <v/>
      </c>
      <c r="AC9" s="29">
        <f>O9*$D9/12</f>
        <v/>
      </c>
      <c r="AD9" s="29">
        <f>P9*$D9/12</f>
        <v/>
      </c>
      <c r="AE9" s="29">
        <f>Q9*$D9/12</f>
        <v/>
      </c>
      <c r="AF9" s="18">
        <f>SUM(T9:AE9)</f>
        <v/>
      </c>
    </row>
    <row r="10">
      <c r="A10" s="5" t="inlineStr">
        <is>
          <t>IT</t>
        </is>
      </c>
      <c r="B10" s="5" t="inlineStr">
        <is>
          <t>Finance</t>
        </is>
      </c>
      <c r="C10" s="25">
        <f>SUMIFS(Roster!$E$2:$E$2590,Roster!$B$2:$B$2590,$A10,Roster!$C$2:$C$2590,$B10,Roster!$G$2:$G$2590,"&lt;="&amp;Settings!$C$7,Roster!$I$2:$I$2590,"&gt;"&amp;Settings!$C$7)</f>
        <v/>
      </c>
      <c r="D10" s="23">
        <f>SUMIFS(Roster!$P$2:$P$2590,Roster!$B$2:$B$2590,$A10,Roster!$C$2:$C$2590,$B10,Roster!$G$2:$G$2590,"&lt;="&amp;Settings!$C$7,Roster!$I$2:$I$2590,"&gt;"&amp;Settings!$C$7)/C10</f>
        <v/>
      </c>
      <c r="E10" s="20">
        <f>INDEX(Settings!$C$40:$C$45,MATCH(B10,Settings!$B$40:$B$45,0))</f>
        <v/>
      </c>
      <c r="F10" s="25">
        <f>$C10*(1+$E10*F$4/12)</f>
        <v/>
      </c>
      <c r="G10" s="25">
        <f>$C10*(1+$E10*G$4/12)</f>
        <v/>
      </c>
      <c r="H10" s="25">
        <f>$C10*(1+$E10*H$4/12)</f>
        <v/>
      </c>
      <c r="I10" s="25">
        <f>$C10*(1+$E10*I$4/12)</f>
        <v/>
      </c>
      <c r="J10" s="25">
        <f>$C10*(1+$E10*J$4/12)</f>
        <v/>
      </c>
      <c r="K10" s="25">
        <f>$C10*(1+$E10*K$4/12)</f>
        <v/>
      </c>
      <c r="L10" s="25">
        <f>$C10*(1+$E10*L$4/12)</f>
        <v/>
      </c>
      <c r="M10" s="25">
        <f>$C10*(1+$E10*M$4/12)</f>
        <v/>
      </c>
      <c r="N10" s="25">
        <f>$C10*(1+$E10*N$4/12)</f>
        <v/>
      </c>
      <c r="O10" s="25">
        <f>$C10*(1+$E10*O$4/12)</f>
        <v/>
      </c>
      <c r="P10" s="25">
        <f>$C10*(1+$E10*P$4/12)</f>
        <v/>
      </c>
      <c r="Q10" s="25">
        <f>$C10*(1+$E10*Q$4/12)</f>
        <v/>
      </c>
      <c r="R10" s="22">
        <f>AVERAGE(F10:Q10)</f>
        <v/>
      </c>
      <c r="T10" s="29">
        <f>F10*$D10/12</f>
        <v/>
      </c>
      <c r="U10" s="29">
        <f>G10*$D10/12</f>
        <v/>
      </c>
      <c r="V10" s="29">
        <f>H10*$D10/12</f>
        <v/>
      </c>
      <c r="W10" s="29">
        <f>I10*$D10/12</f>
        <v/>
      </c>
      <c r="X10" s="29">
        <f>J10*$D10/12</f>
        <v/>
      </c>
      <c r="Y10" s="29">
        <f>K10*$D10/12</f>
        <v/>
      </c>
      <c r="Z10" s="29">
        <f>L10*$D10/12</f>
        <v/>
      </c>
      <c r="AA10" s="29">
        <f>M10*$D10/12</f>
        <v/>
      </c>
      <c r="AB10" s="29">
        <f>N10*$D10/12</f>
        <v/>
      </c>
      <c r="AC10" s="29">
        <f>O10*$D10/12</f>
        <v/>
      </c>
      <c r="AD10" s="29">
        <f>P10*$D10/12</f>
        <v/>
      </c>
      <c r="AE10" s="29">
        <f>Q10*$D10/12</f>
        <v/>
      </c>
      <c r="AF10" s="18">
        <f>SUM(T10:AE10)</f>
        <v/>
      </c>
    </row>
    <row r="11">
      <c r="A11" s="5" t="inlineStr">
        <is>
          <t>IT</t>
        </is>
      </c>
      <c r="B11" s="5" t="inlineStr">
        <is>
          <t>HR</t>
        </is>
      </c>
      <c r="C11" s="25">
        <f>SUMIFS(Roster!$E$2:$E$2590,Roster!$B$2:$B$2590,$A11,Roster!$C$2:$C$2590,$B11,Roster!$G$2:$G$2590,"&lt;="&amp;Settings!$C$7,Roster!$I$2:$I$2590,"&gt;"&amp;Settings!$C$7)</f>
        <v/>
      </c>
      <c r="D11" s="23">
        <f>SUMIFS(Roster!$P$2:$P$2590,Roster!$B$2:$B$2590,$A11,Roster!$C$2:$C$2590,$B11,Roster!$G$2:$G$2590,"&lt;="&amp;Settings!$C$7,Roster!$I$2:$I$2590,"&gt;"&amp;Settings!$C$7)/C11</f>
        <v/>
      </c>
      <c r="E11" s="20">
        <f>INDEX(Settings!$C$40:$C$45,MATCH(B11,Settings!$B$40:$B$45,0))</f>
        <v/>
      </c>
      <c r="F11" s="25">
        <f>$C11*(1+$E11*F$4/12)</f>
        <v/>
      </c>
      <c r="G11" s="25">
        <f>$C11*(1+$E11*G$4/12)</f>
        <v/>
      </c>
      <c r="H11" s="25">
        <f>$C11*(1+$E11*H$4/12)</f>
        <v/>
      </c>
      <c r="I11" s="25">
        <f>$C11*(1+$E11*I$4/12)</f>
        <v/>
      </c>
      <c r="J11" s="25">
        <f>$C11*(1+$E11*J$4/12)</f>
        <v/>
      </c>
      <c r="K11" s="25">
        <f>$C11*(1+$E11*K$4/12)</f>
        <v/>
      </c>
      <c r="L11" s="25">
        <f>$C11*(1+$E11*L$4/12)</f>
        <v/>
      </c>
      <c r="M11" s="25">
        <f>$C11*(1+$E11*M$4/12)</f>
        <v/>
      </c>
      <c r="N11" s="25">
        <f>$C11*(1+$E11*N$4/12)</f>
        <v/>
      </c>
      <c r="O11" s="25">
        <f>$C11*(1+$E11*O$4/12)</f>
        <v/>
      </c>
      <c r="P11" s="25">
        <f>$C11*(1+$E11*P$4/12)</f>
        <v/>
      </c>
      <c r="Q11" s="25">
        <f>$C11*(1+$E11*Q$4/12)</f>
        <v/>
      </c>
      <c r="R11" s="22">
        <f>AVERAGE(F11:Q11)</f>
        <v/>
      </c>
      <c r="T11" s="29">
        <f>F11*$D11/12</f>
        <v/>
      </c>
      <c r="U11" s="29">
        <f>G11*$D11/12</f>
        <v/>
      </c>
      <c r="V11" s="29">
        <f>H11*$D11/12</f>
        <v/>
      </c>
      <c r="W11" s="29">
        <f>I11*$D11/12</f>
        <v/>
      </c>
      <c r="X11" s="29">
        <f>J11*$D11/12</f>
        <v/>
      </c>
      <c r="Y11" s="29">
        <f>K11*$D11/12</f>
        <v/>
      </c>
      <c r="Z11" s="29">
        <f>L11*$D11/12</f>
        <v/>
      </c>
      <c r="AA11" s="29">
        <f>M11*$D11/12</f>
        <v/>
      </c>
      <c r="AB11" s="29">
        <f>N11*$D11/12</f>
        <v/>
      </c>
      <c r="AC11" s="29">
        <f>O11*$D11/12</f>
        <v/>
      </c>
      <c r="AD11" s="29">
        <f>P11*$D11/12</f>
        <v/>
      </c>
      <c r="AE11" s="29">
        <f>Q11*$D11/12</f>
        <v/>
      </c>
      <c r="AF11" s="18">
        <f>SUM(T11:AE11)</f>
        <v/>
      </c>
    </row>
    <row r="12">
      <c r="A12" s="5" t="inlineStr">
        <is>
          <t>PL</t>
        </is>
      </c>
      <c r="B12" s="5" t="inlineStr">
        <is>
          <t>Customer Service</t>
        </is>
      </c>
      <c r="C12" s="25">
        <f>SUMIFS(Roster!$E$2:$E$2590,Roster!$B$2:$B$2590,$A12,Roster!$C$2:$C$2590,$B12,Roster!$G$2:$G$2590,"&lt;="&amp;Settings!$C$7,Roster!$I$2:$I$2590,"&gt;"&amp;Settings!$C$7)</f>
        <v/>
      </c>
      <c r="D12" s="23">
        <f>SUMIFS(Roster!$P$2:$P$2590,Roster!$B$2:$B$2590,$A12,Roster!$C$2:$C$2590,$B12,Roster!$G$2:$G$2590,"&lt;="&amp;Settings!$C$7,Roster!$I$2:$I$2590,"&gt;"&amp;Settings!$C$7)/C12</f>
        <v/>
      </c>
      <c r="E12" s="20">
        <f>INDEX(Settings!$C$40:$C$45,MATCH(B12,Settings!$B$40:$B$45,0))</f>
        <v/>
      </c>
      <c r="F12" s="25">
        <f>$C12*(1+$E12*F$4/12)</f>
        <v/>
      </c>
      <c r="G12" s="25">
        <f>$C12*(1+$E12*G$4/12)</f>
        <v/>
      </c>
      <c r="H12" s="25">
        <f>$C12*(1+$E12*H$4/12)</f>
        <v/>
      </c>
      <c r="I12" s="25">
        <f>$C12*(1+$E12*I$4/12)</f>
        <v/>
      </c>
      <c r="J12" s="25">
        <f>$C12*(1+$E12*J$4/12)</f>
        <v/>
      </c>
      <c r="K12" s="25">
        <f>$C12*(1+$E12*K$4/12)</f>
        <v/>
      </c>
      <c r="L12" s="25">
        <f>$C12*(1+$E12*L$4/12)</f>
        <v/>
      </c>
      <c r="M12" s="25">
        <f>$C12*(1+$E12*M$4/12)</f>
        <v/>
      </c>
      <c r="N12" s="25">
        <f>$C12*(1+$E12*N$4/12)</f>
        <v/>
      </c>
      <c r="O12" s="25">
        <f>$C12*(1+$E12*O$4/12)</f>
        <v/>
      </c>
      <c r="P12" s="25">
        <f>$C12*(1+$E12*P$4/12)</f>
        <v/>
      </c>
      <c r="Q12" s="25">
        <f>$C12*(1+$E12*Q$4/12)</f>
        <v/>
      </c>
      <c r="R12" s="22">
        <f>AVERAGE(F12:Q12)</f>
        <v/>
      </c>
      <c r="T12" s="29">
        <f>F12*$D12/12</f>
        <v/>
      </c>
      <c r="U12" s="29">
        <f>G12*$D12/12</f>
        <v/>
      </c>
      <c r="V12" s="29">
        <f>H12*$D12/12</f>
        <v/>
      </c>
      <c r="W12" s="29">
        <f>I12*$D12/12</f>
        <v/>
      </c>
      <c r="X12" s="29">
        <f>J12*$D12/12</f>
        <v/>
      </c>
      <c r="Y12" s="29">
        <f>K12*$D12/12</f>
        <v/>
      </c>
      <c r="Z12" s="29">
        <f>L12*$D12/12</f>
        <v/>
      </c>
      <c r="AA12" s="29">
        <f>M12*$D12/12</f>
        <v/>
      </c>
      <c r="AB12" s="29">
        <f>N12*$D12/12</f>
        <v/>
      </c>
      <c r="AC12" s="29">
        <f>O12*$D12/12</f>
        <v/>
      </c>
      <c r="AD12" s="29">
        <f>P12*$D12/12</f>
        <v/>
      </c>
      <c r="AE12" s="29">
        <f>Q12*$D12/12</f>
        <v/>
      </c>
      <c r="AF12" s="18">
        <f>SUM(T12:AE12)</f>
        <v/>
      </c>
    </row>
    <row r="13">
      <c r="A13" s="5" t="inlineStr">
        <is>
          <t>PL</t>
        </is>
      </c>
      <c r="B13" s="5" t="inlineStr">
        <is>
          <t>Operations</t>
        </is>
      </c>
      <c r="C13" s="25">
        <f>SUMIFS(Roster!$E$2:$E$2590,Roster!$B$2:$B$2590,$A13,Roster!$C$2:$C$2590,$B13,Roster!$G$2:$G$2590,"&lt;="&amp;Settings!$C$7,Roster!$I$2:$I$2590,"&gt;"&amp;Settings!$C$7)</f>
        <v/>
      </c>
      <c r="D13" s="23">
        <f>SUMIFS(Roster!$P$2:$P$2590,Roster!$B$2:$B$2590,$A13,Roster!$C$2:$C$2590,$B13,Roster!$G$2:$G$2590,"&lt;="&amp;Settings!$C$7,Roster!$I$2:$I$2590,"&gt;"&amp;Settings!$C$7)/C13</f>
        <v/>
      </c>
      <c r="E13" s="20">
        <f>INDEX(Settings!$C$40:$C$45,MATCH(B13,Settings!$B$40:$B$45,0))</f>
        <v/>
      </c>
      <c r="F13" s="25">
        <f>$C13*(1+$E13*F$4/12)</f>
        <v/>
      </c>
      <c r="G13" s="25">
        <f>$C13*(1+$E13*G$4/12)</f>
        <v/>
      </c>
      <c r="H13" s="25">
        <f>$C13*(1+$E13*H$4/12)</f>
        <v/>
      </c>
      <c r="I13" s="25">
        <f>$C13*(1+$E13*I$4/12)</f>
        <v/>
      </c>
      <c r="J13" s="25">
        <f>$C13*(1+$E13*J$4/12)</f>
        <v/>
      </c>
      <c r="K13" s="25">
        <f>$C13*(1+$E13*K$4/12)</f>
        <v/>
      </c>
      <c r="L13" s="25">
        <f>$C13*(1+$E13*L$4/12)</f>
        <v/>
      </c>
      <c r="M13" s="25">
        <f>$C13*(1+$E13*M$4/12)</f>
        <v/>
      </c>
      <c r="N13" s="25">
        <f>$C13*(1+$E13*N$4/12)</f>
        <v/>
      </c>
      <c r="O13" s="25">
        <f>$C13*(1+$E13*O$4/12)</f>
        <v/>
      </c>
      <c r="P13" s="25">
        <f>$C13*(1+$E13*P$4/12)</f>
        <v/>
      </c>
      <c r="Q13" s="25">
        <f>$C13*(1+$E13*Q$4/12)</f>
        <v/>
      </c>
      <c r="R13" s="22">
        <f>AVERAGE(F13:Q13)</f>
        <v/>
      </c>
      <c r="T13" s="29">
        <f>F13*$D13/12</f>
        <v/>
      </c>
      <c r="U13" s="29">
        <f>G13*$D13/12</f>
        <v/>
      </c>
      <c r="V13" s="29">
        <f>H13*$D13/12</f>
        <v/>
      </c>
      <c r="W13" s="29">
        <f>I13*$D13/12</f>
        <v/>
      </c>
      <c r="X13" s="29">
        <f>J13*$D13/12</f>
        <v/>
      </c>
      <c r="Y13" s="29">
        <f>K13*$D13/12</f>
        <v/>
      </c>
      <c r="Z13" s="29">
        <f>L13*$D13/12</f>
        <v/>
      </c>
      <c r="AA13" s="29">
        <f>M13*$D13/12</f>
        <v/>
      </c>
      <c r="AB13" s="29">
        <f>N13*$D13/12</f>
        <v/>
      </c>
      <c r="AC13" s="29">
        <f>O13*$D13/12</f>
        <v/>
      </c>
      <c r="AD13" s="29">
        <f>P13*$D13/12</f>
        <v/>
      </c>
      <c r="AE13" s="29">
        <f>Q13*$D13/12</f>
        <v/>
      </c>
      <c r="AF13" s="18">
        <f>SUM(T13:AE13)</f>
        <v/>
      </c>
    </row>
    <row r="14">
      <c r="A14" s="5" t="inlineStr">
        <is>
          <t>PL</t>
        </is>
      </c>
      <c r="B14" s="5" t="inlineStr">
        <is>
          <t>Tech</t>
        </is>
      </c>
      <c r="C14" s="25">
        <f>SUMIFS(Roster!$E$2:$E$2590,Roster!$B$2:$B$2590,$A14,Roster!$C$2:$C$2590,$B14,Roster!$G$2:$G$2590,"&lt;="&amp;Settings!$C$7,Roster!$I$2:$I$2590,"&gt;"&amp;Settings!$C$7)</f>
        <v/>
      </c>
      <c r="D14" s="23">
        <f>SUMIFS(Roster!$P$2:$P$2590,Roster!$B$2:$B$2590,$A14,Roster!$C$2:$C$2590,$B14,Roster!$G$2:$G$2590,"&lt;="&amp;Settings!$C$7,Roster!$I$2:$I$2590,"&gt;"&amp;Settings!$C$7)/C14</f>
        <v/>
      </c>
      <c r="E14" s="20">
        <f>INDEX(Settings!$C$40:$C$45,MATCH(B14,Settings!$B$40:$B$45,0))</f>
        <v/>
      </c>
      <c r="F14" s="25">
        <f>$C14*(1+$E14*F$4/12)</f>
        <v/>
      </c>
      <c r="G14" s="25">
        <f>$C14*(1+$E14*G$4/12)</f>
        <v/>
      </c>
      <c r="H14" s="25">
        <f>$C14*(1+$E14*H$4/12)</f>
        <v/>
      </c>
      <c r="I14" s="25">
        <f>$C14*(1+$E14*I$4/12)</f>
        <v/>
      </c>
      <c r="J14" s="25">
        <f>$C14*(1+$E14*J$4/12)</f>
        <v/>
      </c>
      <c r="K14" s="25">
        <f>$C14*(1+$E14*K$4/12)</f>
        <v/>
      </c>
      <c r="L14" s="25">
        <f>$C14*(1+$E14*L$4/12)</f>
        <v/>
      </c>
      <c r="M14" s="25">
        <f>$C14*(1+$E14*M$4/12)</f>
        <v/>
      </c>
      <c r="N14" s="25">
        <f>$C14*(1+$E14*N$4/12)</f>
        <v/>
      </c>
      <c r="O14" s="25">
        <f>$C14*(1+$E14*O$4/12)</f>
        <v/>
      </c>
      <c r="P14" s="25">
        <f>$C14*(1+$E14*P$4/12)</f>
        <v/>
      </c>
      <c r="Q14" s="25">
        <f>$C14*(1+$E14*Q$4/12)</f>
        <v/>
      </c>
      <c r="R14" s="22">
        <f>AVERAGE(F14:Q14)</f>
        <v/>
      </c>
      <c r="T14" s="29">
        <f>F14*$D14/12</f>
        <v/>
      </c>
      <c r="U14" s="29">
        <f>G14*$D14/12</f>
        <v/>
      </c>
      <c r="V14" s="29">
        <f>H14*$D14/12</f>
        <v/>
      </c>
      <c r="W14" s="29">
        <f>I14*$D14/12</f>
        <v/>
      </c>
      <c r="X14" s="29">
        <f>J14*$D14/12</f>
        <v/>
      </c>
      <c r="Y14" s="29">
        <f>K14*$D14/12</f>
        <v/>
      </c>
      <c r="Z14" s="29">
        <f>L14*$D14/12</f>
        <v/>
      </c>
      <c r="AA14" s="29">
        <f>M14*$D14/12</f>
        <v/>
      </c>
      <c r="AB14" s="29">
        <f>N14*$D14/12</f>
        <v/>
      </c>
      <c r="AC14" s="29">
        <f>O14*$D14/12</f>
        <v/>
      </c>
      <c r="AD14" s="29">
        <f>P14*$D14/12</f>
        <v/>
      </c>
      <c r="AE14" s="29">
        <f>Q14*$D14/12</f>
        <v/>
      </c>
      <c r="AF14" s="18">
        <f>SUM(T14:AE14)</f>
        <v/>
      </c>
    </row>
    <row r="15">
      <c r="A15" s="5" t="inlineStr">
        <is>
          <t>PL</t>
        </is>
      </c>
      <c r="B15" s="5" t="inlineStr">
        <is>
          <t>Sales</t>
        </is>
      </c>
      <c r="C15" s="25">
        <f>SUMIFS(Roster!$E$2:$E$2590,Roster!$B$2:$B$2590,$A15,Roster!$C$2:$C$2590,$B15,Roster!$G$2:$G$2590,"&lt;="&amp;Settings!$C$7,Roster!$I$2:$I$2590,"&gt;"&amp;Settings!$C$7)</f>
        <v/>
      </c>
      <c r="D15" s="23">
        <f>SUMIFS(Roster!$P$2:$P$2590,Roster!$B$2:$B$2590,$A15,Roster!$C$2:$C$2590,$B15,Roster!$G$2:$G$2590,"&lt;="&amp;Settings!$C$7,Roster!$I$2:$I$2590,"&gt;"&amp;Settings!$C$7)/C15</f>
        <v/>
      </c>
      <c r="E15" s="20">
        <f>INDEX(Settings!$C$40:$C$45,MATCH(B15,Settings!$B$40:$B$45,0))</f>
        <v/>
      </c>
      <c r="F15" s="25">
        <f>$C15*(1+$E15*F$4/12)</f>
        <v/>
      </c>
      <c r="G15" s="25">
        <f>$C15*(1+$E15*G$4/12)</f>
        <v/>
      </c>
      <c r="H15" s="25">
        <f>$C15*(1+$E15*H$4/12)</f>
        <v/>
      </c>
      <c r="I15" s="25">
        <f>$C15*(1+$E15*I$4/12)</f>
        <v/>
      </c>
      <c r="J15" s="25">
        <f>$C15*(1+$E15*J$4/12)</f>
        <v/>
      </c>
      <c r="K15" s="25">
        <f>$C15*(1+$E15*K$4/12)</f>
        <v/>
      </c>
      <c r="L15" s="25">
        <f>$C15*(1+$E15*L$4/12)</f>
        <v/>
      </c>
      <c r="M15" s="25">
        <f>$C15*(1+$E15*M$4/12)</f>
        <v/>
      </c>
      <c r="N15" s="25">
        <f>$C15*(1+$E15*N$4/12)</f>
        <v/>
      </c>
      <c r="O15" s="25">
        <f>$C15*(1+$E15*O$4/12)</f>
        <v/>
      </c>
      <c r="P15" s="25">
        <f>$C15*(1+$E15*P$4/12)</f>
        <v/>
      </c>
      <c r="Q15" s="25">
        <f>$C15*(1+$E15*Q$4/12)</f>
        <v/>
      </c>
      <c r="R15" s="22">
        <f>AVERAGE(F15:Q15)</f>
        <v/>
      </c>
      <c r="T15" s="29">
        <f>F15*$D15/12</f>
        <v/>
      </c>
      <c r="U15" s="29">
        <f>G15*$D15/12</f>
        <v/>
      </c>
      <c r="V15" s="29">
        <f>H15*$D15/12</f>
        <v/>
      </c>
      <c r="W15" s="29">
        <f>I15*$D15/12</f>
        <v/>
      </c>
      <c r="X15" s="29">
        <f>J15*$D15/12</f>
        <v/>
      </c>
      <c r="Y15" s="29">
        <f>K15*$D15/12</f>
        <v/>
      </c>
      <c r="Z15" s="29">
        <f>L15*$D15/12</f>
        <v/>
      </c>
      <c r="AA15" s="29">
        <f>M15*$D15/12</f>
        <v/>
      </c>
      <c r="AB15" s="29">
        <f>N15*$D15/12</f>
        <v/>
      </c>
      <c r="AC15" s="29">
        <f>O15*$D15/12</f>
        <v/>
      </c>
      <c r="AD15" s="29">
        <f>P15*$D15/12</f>
        <v/>
      </c>
      <c r="AE15" s="29">
        <f>Q15*$D15/12</f>
        <v/>
      </c>
      <c r="AF15" s="18">
        <f>SUM(T15:AE15)</f>
        <v/>
      </c>
    </row>
    <row r="16">
      <c r="A16" s="5" t="inlineStr">
        <is>
          <t>PL</t>
        </is>
      </c>
      <c r="B16" s="5" t="inlineStr">
        <is>
          <t>Finance</t>
        </is>
      </c>
      <c r="C16" s="25">
        <f>SUMIFS(Roster!$E$2:$E$2590,Roster!$B$2:$B$2590,$A16,Roster!$C$2:$C$2590,$B16,Roster!$G$2:$G$2590,"&lt;="&amp;Settings!$C$7,Roster!$I$2:$I$2590,"&gt;"&amp;Settings!$C$7)</f>
        <v/>
      </c>
      <c r="D16" s="23">
        <f>SUMIFS(Roster!$P$2:$P$2590,Roster!$B$2:$B$2590,$A16,Roster!$C$2:$C$2590,$B16,Roster!$G$2:$G$2590,"&lt;="&amp;Settings!$C$7,Roster!$I$2:$I$2590,"&gt;"&amp;Settings!$C$7)/C16</f>
        <v/>
      </c>
      <c r="E16" s="20">
        <f>INDEX(Settings!$C$40:$C$45,MATCH(B16,Settings!$B$40:$B$45,0))</f>
        <v/>
      </c>
      <c r="F16" s="25">
        <f>$C16*(1+$E16*F$4/12)</f>
        <v/>
      </c>
      <c r="G16" s="25">
        <f>$C16*(1+$E16*G$4/12)</f>
        <v/>
      </c>
      <c r="H16" s="25">
        <f>$C16*(1+$E16*H$4/12)</f>
        <v/>
      </c>
      <c r="I16" s="25">
        <f>$C16*(1+$E16*I$4/12)</f>
        <v/>
      </c>
      <c r="J16" s="25">
        <f>$C16*(1+$E16*J$4/12)</f>
        <v/>
      </c>
      <c r="K16" s="25">
        <f>$C16*(1+$E16*K$4/12)</f>
        <v/>
      </c>
      <c r="L16" s="25">
        <f>$C16*(1+$E16*L$4/12)</f>
        <v/>
      </c>
      <c r="M16" s="25">
        <f>$C16*(1+$E16*M$4/12)</f>
        <v/>
      </c>
      <c r="N16" s="25">
        <f>$C16*(1+$E16*N$4/12)</f>
        <v/>
      </c>
      <c r="O16" s="25">
        <f>$C16*(1+$E16*O$4/12)</f>
        <v/>
      </c>
      <c r="P16" s="25">
        <f>$C16*(1+$E16*P$4/12)</f>
        <v/>
      </c>
      <c r="Q16" s="25">
        <f>$C16*(1+$E16*Q$4/12)</f>
        <v/>
      </c>
      <c r="R16" s="22">
        <f>AVERAGE(F16:Q16)</f>
        <v/>
      </c>
      <c r="T16" s="29">
        <f>F16*$D16/12</f>
        <v/>
      </c>
      <c r="U16" s="29">
        <f>G16*$D16/12</f>
        <v/>
      </c>
      <c r="V16" s="29">
        <f>H16*$D16/12</f>
        <v/>
      </c>
      <c r="W16" s="29">
        <f>I16*$D16/12</f>
        <v/>
      </c>
      <c r="X16" s="29">
        <f>J16*$D16/12</f>
        <v/>
      </c>
      <c r="Y16" s="29">
        <f>K16*$D16/12</f>
        <v/>
      </c>
      <c r="Z16" s="29">
        <f>L16*$D16/12</f>
        <v/>
      </c>
      <c r="AA16" s="29">
        <f>M16*$D16/12</f>
        <v/>
      </c>
      <c r="AB16" s="29">
        <f>N16*$D16/12</f>
        <v/>
      </c>
      <c r="AC16" s="29">
        <f>O16*$D16/12</f>
        <v/>
      </c>
      <c r="AD16" s="29">
        <f>P16*$D16/12</f>
        <v/>
      </c>
      <c r="AE16" s="29">
        <f>Q16*$D16/12</f>
        <v/>
      </c>
      <c r="AF16" s="18">
        <f>SUM(T16:AE16)</f>
        <v/>
      </c>
    </row>
    <row r="17">
      <c r="A17" s="5" t="inlineStr">
        <is>
          <t>PL</t>
        </is>
      </c>
      <c r="B17" s="5" t="inlineStr">
        <is>
          <t>HR</t>
        </is>
      </c>
      <c r="C17" s="25">
        <f>SUMIFS(Roster!$E$2:$E$2590,Roster!$B$2:$B$2590,$A17,Roster!$C$2:$C$2590,$B17,Roster!$G$2:$G$2590,"&lt;="&amp;Settings!$C$7,Roster!$I$2:$I$2590,"&gt;"&amp;Settings!$C$7)</f>
        <v/>
      </c>
      <c r="D17" s="23">
        <f>SUMIFS(Roster!$P$2:$P$2590,Roster!$B$2:$B$2590,$A17,Roster!$C$2:$C$2590,$B17,Roster!$G$2:$G$2590,"&lt;="&amp;Settings!$C$7,Roster!$I$2:$I$2590,"&gt;"&amp;Settings!$C$7)/C17</f>
        <v/>
      </c>
      <c r="E17" s="20">
        <f>INDEX(Settings!$C$40:$C$45,MATCH(B17,Settings!$B$40:$B$45,0))</f>
        <v/>
      </c>
      <c r="F17" s="25">
        <f>$C17*(1+$E17*F$4/12)</f>
        <v/>
      </c>
      <c r="G17" s="25">
        <f>$C17*(1+$E17*G$4/12)</f>
        <v/>
      </c>
      <c r="H17" s="25">
        <f>$C17*(1+$E17*H$4/12)</f>
        <v/>
      </c>
      <c r="I17" s="25">
        <f>$C17*(1+$E17*I$4/12)</f>
        <v/>
      </c>
      <c r="J17" s="25">
        <f>$C17*(1+$E17*J$4/12)</f>
        <v/>
      </c>
      <c r="K17" s="25">
        <f>$C17*(1+$E17*K$4/12)</f>
        <v/>
      </c>
      <c r="L17" s="25">
        <f>$C17*(1+$E17*L$4/12)</f>
        <v/>
      </c>
      <c r="M17" s="25">
        <f>$C17*(1+$E17*M$4/12)</f>
        <v/>
      </c>
      <c r="N17" s="25">
        <f>$C17*(1+$E17*N$4/12)</f>
        <v/>
      </c>
      <c r="O17" s="25">
        <f>$C17*(1+$E17*O$4/12)</f>
        <v/>
      </c>
      <c r="P17" s="25">
        <f>$C17*(1+$E17*P$4/12)</f>
        <v/>
      </c>
      <c r="Q17" s="25">
        <f>$C17*(1+$E17*Q$4/12)</f>
        <v/>
      </c>
      <c r="R17" s="22">
        <f>AVERAGE(F17:Q17)</f>
        <v/>
      </c>
      <c r="T17" s="29">
        <f>F17*$D17/12</f>
        <v/>
      </c>
      <c r="U17" s="29">
        <f>G17*$D17/12</f>
        <v/>
      </c>
      <c r="V17" s="29">
        <f>H17*$D17/12</f>
        <v/>
      </c>
      <c r="W17" s="29">
        <f>I17*$D17/12</f>
        <v/>
      </c>
      <c r="X17" s="29">
        <f>J17*$D17/12</f>
        <v/>
      </c>
      <c r="Y17" s="29">
        <f>K17*$D17/12</f>
        <v/>
      </c>
      <c r="Z17" s="29">
        <f>L17*$D17/12</f>
        <v/>
      </c>
      <c r="AA17" s="29">
        <f>M17*$D17/12</f>
        <v/>
      </c>
      <c r="AB17" s="29">
        <f>N17*$D17/12</f>
        <v/>
      </c>
      <c r="AC17" s="29">
        <f>O17*$D17/12</f>
        <v/>
      </c>
      <c r="AD17" s="29">
        <f>P17*$D17/12</f>
        <v/>
      </c>
      <c r="AE17" s="29">
        <f>Q17*$D17/12</f>
        <v/>
      </c>
      <c r="AF17" s="18">
        <f>SUM(T17:AE17)</f>
        <v/>
      </c>
    </row>
  </sheetData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8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</cols>
  <sheetData>
    <row r="1">
      <c r="A1" s="12" t="inlineStr">
        <is>
          <t>FY2027 drivers, from FY2026 actuals</t>
        </is>
      </c>
    </row>
    <row r="2">
      <c r="A2" s="13" t="inlineStr">
        <is>
          <t>Starting FTE and cost per FTE at 30 June 2026; attrition is FY2026 leavers' FTE over average FTE.</t>
        </is>
      </c>
    </row>
    <row r="4" ht="32" customHeight="1">
      <c r="A4" s="16" t="inlineStr">
        <is>
          <t>Entity</t>
        </is>
      </c>
      <c r="B4" s="16" t="inlineStr">
        <is>
          <t>Department</t>
        </is>
      </c>
      <c r="C4" s="16" t="inlineStr">
        <is>
          <t>Starting FTE</t>
        </is>
      </c>
      <c r="D4" s="16" t="inlineStr">
        <is>
          <t>Cost per FTE</t>
        </is>
      </c>
      <c r="E4" s="16" t="inlineStr">
        <is>
          <t>FY2026 leavers (FTE)</t>
        </is>
      </c>
      <c r="F4" s="16" t="inlineStr">
        <is>
          <t>FY2026 average FTE</t>
        </is>
      </c>
      <c r="G4" s="16" t="inlineStr">
        <is>
          <t>Attrition, annual</t>
        </is>
      </c>
      <c r="H4" s="16" t="inlineStr">
        <is>
          <t>Growth FY2027</t>
        </is>
      </c>
      <c r="I4" s="16" t="inlineStr">
        <is>
          <t>Pay review</t>
        </is>
      </c>
      <c r="J4" s="16" t="inlineStr">
        <is>
          <t>Cost per hire</t>
        </is>
      </c>
    </row>
    <row r="5">
      <c r="A5" s="5" t="inlineStr">
        <is>
          <t>IT</t>
        </is>
      </c>
      <c r="B5" s="5" t="inlineStr">
        <is>
          <t>Customer Service</t>
        </is>
      </c>
      <c r="C5" s="25">
        <f>SUMIFS(Roster!$E$2:$E$2590,Roster!$B$2:$B$2590,$A5,Roster!$C$2:$C$2590,$B5,Roster!$G$2:$G$2590,"&lt;="&amp;Settings!$C$8,Roster!$I$2:$I$2590,"&gt;"&amp;Settings!$C$8)</f>
        <v/>
      </c>
      <c r="D5" s="23">
        <f>SUMIFS(Roster!$P$2:$P$2590,Roster!$B$2:$B$2590,$A5,Roster!$C$2:$C$2590,$B5,Roster!$G$2:$G$2590,"&lt;="&amp;Settings!$C$8,Roster!$I$2:$I$2590,"&gt;"&amp;Settings!$C$8)/C5</f>
        <v/>
      </c>
      <c r="E5" s="25">
        <f>SUMIFS(Roster!$E$2:$E$2590,Roster!$B$2:$B$2590,$A5,Roster!$C$2:$C$2590,$B5,Roster!$I$2:$I$2590,"&gt;"&amp;Settings!$C$7,Roster!$I$2:$I$2590,"&lt;="&amp;Settings!$C$8)</f>
        <v/>
      </c>
      <c r="F5" s="21">
        <f>'Actuals FY26'!O6</f>
        <v/>
      </c>
      <c r="G5" s="20">
        <f>E5/F5</f>
        <v/>
      </c>
      <c r="H5" s="20">
        <f>INDEX(Settings!$D$40:$D$45,MATCH(B5,Settings!$B$40:$B$45,0))</f>
        <v/>
      </c>
      <c r="I5" s="20">
        <f>INDEX(Settings!$C$49:$C$50,MATCH(A5,Settings!$B$49:$B$50,0))</f>
        <v/>
      </c>
      <c r="J5" s="23">
        <f>INDEX(Settings!$D$49:$D$50,MATCH(A5,Settings!$B$49:$B$50,0))</f>
        <v/>
      </c>
    </row>
    <row r="6">
      <c r="A6" s="5" t="inlineStr">
        <is>
          <t>IT</t>
        </is>
      </c>
      <c r="B6" s="5" t="inlineStr">
        <is>
          <t>Operations</t>
        </is>
      </c>
      <c r="C6" s="25">
        <f>SUMIFS(Roster!$E$2:$E$2590,Roster!$B$2:$B$2590,$A6,Roster!$C$2:$C$2590,$B6,Roster!$G$2:$G$2590,"&lt;="&amp;Settings!$C$8,Roster!$I$2:$I$2590,"&gt;"&amp;Settings!$C$8)</f>
        <v/>
      </c>
      <c r="D6" s="23">
        <f>SUMIFS(Roster!$P$2:$P$2590,Roster!$B$2:$B$2590,$A6,Roster!$C$2:$C$2590,$B6,Roster!$G$2:$G$2590,"&lt;="&amp;Settings!$C$8,Roster!$I$2:$I$2590,"&gt;"&amp;Settings!$C$8)/C6</f>
        <v/>
      </c>
      <c r="E6" s="25">
        <f>SUMIFS(Roster!$E$2:$E$2590,Roster!$B$2:$B$2590,$A6,Roster!$C$2:$C$2590,$B6,Roster!$I$2:$I$2590,"&gt;"&amp;Settings!$C$7,Roster!$I$2:$I$2590,"&lt;="&amp;Settings!$C$8)</f>
        <v/>
      </c>
      <c r="F6" s="21">
        <f>'Actuals FY26'!O7</f>
        <v/>
      </c>
      <c r="G6" s="20">
        <f>E6/F6</f>
        <v/>
      </c>
      <c r="H6" s="20">
        <f>INDEX(Settings!$D$40:$D$45,MATCH(B6,Settings!$B$40:$B$45,0))</f>
        <v/>
      </c>
      <c r="I6" s="20">
        <f>INDEX(Settings!$C$49:$C$50,MATCH(A6,Settings!$B$49:$B$50,0))</f>
        <v/>
      </c>
      <c r="J6" s="23">
        <f>INDEX(Settings!$D$49:$D$50,MATCH(A6,Settings!$B$49:$B$50,0))</f>
        <v/>
      </c>
    </row>
    <row r="7">
      <c r="A7" s="5" t="inlineStr">
        <is>
          <t>IT</t>
        </is>
      </c>
      <c r="B7" s="5" t="inlineStr">
        <is>
          <t>Tech</t>
        </is>
      </c>
      <c r="C7" s="25">
        <f>SUMIFS(Roster!$E$2:$E$2590,Roster!$B$2:$B$2590,$A7,Roster!$C$2:$C$2590,$B7,Roster!$G$2:$G$2590,"&lt;="&amp;Settings!$C$8,Roster!$I$2:$I$2590,"&gt;"&amp;Settings!$C$8)</f>
        <v/>
      </c>
      <c r="D7" s="23">
        <f>SUMIFS(Roster!$P$2:$P$2590,Roster!$B$2:$B$2590,$A7,Roster!$C$2:$C$2590,$B7,Roster!$G$2:$G$2590,"&lt;="&amp;Settings!$C$8,Roster!$I$2:$I$2590,"&gt;"&amp;Settings!$C$8)/C7</f>
        <v/>
      </c>
      <c r="E7" s="25">
        <f>SUMIFS(Roster!$E$2:$E$2590,Roster!$B$2:$B$2590,$A7,Roster!$C$2:$C$2590,$B7,Roster!$I$2:$I$2590,"&gt;"&amp;Settings!$C$7,Roster!$I$2:$I$2590,"&lt;="&amp;Settings!$C$8)</f>
        <v/>
      </c>
      <c r="F7" s="21">
        <f>'Actuals FY26'!O8</f>
        <v/>
      </c>
      <c r="G7" s="20">
        <f>E7/F7</f>
        <v/>
      </c>
      <c r="H7" s="20">
        <f>INDEX(Settings!$D$40:$D$45,MATCH(B7,Settings!$B$40:$B$45,0))</f>
        <v/>
      </c>
      <c r="I7" s="20">
        <f>INDEX(Settings!$C$49:$C$50,MATCH(A7,Settings!$B$49:$B$50,0))</f>
        <v/>
      </c>
      <c r="J7" s="23">
        <f>INDEX(Settings!$D$49:$D$50,MATCH(A7,Settings!$B$49:$B$50,0))</f>
        <v/>
      </c>
    </row>
    <row r="8">
      <c r="A8" s="5" t="inlineStr">
        <is>
          <t>IT</t>
        </is>
      </c>
      <c r="B8" s="5" t="inlineStr">
        <is>
          <t>Sales</t>
        </is>
      </c>
      <c r="C8" s="25">
        <f>SUMIFS(Roster!$E$2:$E$2590,Roster!$B$2:$B$2590,$A8,Roster!$C$2:$C$2590,$B8,Roster!$G$2:$G$2590,"&lt;="&amp;Settings!$C$8,Roster!$I$2:$I$2590,"&gt;"&amp;Settings!$C$8)</f>
        <v/>
      </c>
      <c r="D8" s="23">
        <f>SUMIFS(Roster!$P$2:$P$2590,Roster!$B$2:$B$2590,$A8,Roster!$C$2:$C$2590,$B8,Roster!$G$2:$G$2590,"&lt;="&amp;Settings!$C$8,Roster!$I$2:$I$2590,"&gt;"&amp;Settings!$C$8)/C8</f>
        <v/>
      </c>
      <c r="E8" s="25">
        <f>SUMIFS(Roster!$E$2:$E$2590,Roster!$B$2:$B$2590,$A8,Roster!$C$2:$C$2590,$B8,Roster!$I$2:$I$2590,"&gt;"&amp;Settings!$C$7,Roster!$I$2:$I$2590,"&lt;="&amp;Settings!$C$8)</f>
        <v/>
      </c>
      <c r="F8" s="21">
        <f>'Actuals FY26'!O9</f>
        <v/>
      </c>
      <c r="G8" s="20">
        <f>E8/F8</f>
        <v/>
      </c>
      <c r="H8" s="20">
        <f>INDEX(Settings!$D$40:$D$45,MATCH(B8,Settings!$B$40:$B$45,0))</f>
        <v/>
      </c>
      <c r="I8" s="20">
        <f>INDEX(Settings!$C$49:$C$50,MATCH(A8,Settings!$B$49:$B$50,0))</f>
        <v/>
      </c>
      <c r="J8" s="23">
        <f>INDEX(Settings!$D$49:$D$50,MATCH(A8,Settings!$B$49:$B$50,0))</f>
        <v/>
      </c>
    </row>
    <row r="9">
      <c r="A9" s="5" t="inlineStr">
        <is>
          <t>IT</t>
        </is>
      </c>
      <c r="B9" s="5" t="inlineStr">
        <is>
          <t>Finance</t>
        </is>
      </c>
      <c r="C9" s="25">
        <f>SUMIFS(Roster!$E$2:$E$2590,Roster!$B$2:$B$2590,$A9,Roster!$C$2:$C$2590,$B9,Roster!$G$2:$G$2590,"&lt;="&amp;Settings!$C$8,Roster!$I$2:$I$2590,"&gt;"&amp;Settings!$C$8)</f>
        <v/>
      </c>
      <c r="D9" s="23">
        <f>SUMIFS(Roster!$P$2:$P$2590,Roster!$B$2:$B$2590,$A9,Roster!$C$2:$C$2590,$B9,Roster!$G$2:$G$2590,"&lt;="&amp;Settings!$C$8,Roster!$I$2:$I$2590,"&gt;"&amp;Settings!$C$8)/C9</f>
        <v/>
      </c>
      <c r="E9" s="25">
        <f>SUMIFS(Roster!$E$2:$E$2590,Roster!$B$2:$B$2590,$A9,Roster!$C$2:$C$2590,$B9,Roster!$I$2:$I$2590,"&gt;"&amp;Settings!$C$7,Roster!$I$2:$I$2590,"&lt;="&amp;Settings!$C$8)</f>
        <v/>
      </c>
      <c r="F9" s="21">
        <f>'Actuals FY26'!O10</f>
        <v/>
      </c>
      <c r="G9" s="20">
        <f>E9/F9</f>
        <v/>
      </c>
      <c r="H9" s="20">
        <f>INDEX(Settings!$D$40:$D$45,MATCH(B9,Settings!$B$40:$B$45,0))</f>
        <v/>
      </c>
      <c r="I9" s="20">
        <f>INDEX(Settings!$C$49:$C$50,MATCH(A9,Settings!$B$49:$B$50,0))</f>
        <v/>
      </c>
      <c r="J9" s="23">
        <f>INDEX(Settings!$D$49:$D$50,MATCH(A9,Settings!$B$49:$B$50,0))</f>
        <v/>
      </c>
    </row>
    <row r="10">
      <c r="A10" s="5" t="inlineStr">
        <is>
          <t>IT</t>
        </is>
      </c>
      <c r="B10" s="5" t="inlineStr">
        <is>
          <t>HR</t>
        </is>
      </c>
      <c r="C10" s="25">
        <f>SUMIFS(Roster!$E$2:$E$2590,Roster!$B$2:$B$2590,$A10,Roster!$C$2:$C$2590,$B10,Roster!$G$2:$G$2590,"&lt;="&amp;Settings!$C$8,Roster!$I$2:$I$2590,"&gt;"&amp;Settings!$C$8)</f>
        <v/>
      </c>
      <c r="D10" s="23">
        <f>SUMIFS(Roster!$P$2:$P$2590,Roster!$B$2:$B$2590,$A10,Roster!$C$2:$C$2590,$B10,Roster!$G$2:$G$2590,"&lt;="&amp;Settings!$C$8,Roster!$I$2:$I$2590,"&gt;"&amp;Settings!$C$8)/C10</f>
        <v/>
      </c>
      <c r="E10" s="25">
        <f>SUMIFS(Roster!$E$2:$E$2590,Roster!$B$2:$B$2590,$A10,Roster!$C$2:$C$2590,$B10,Roster!$I$2:$I$2590,"&gt;"&amp;Settings!$C$7,Roster!$I$2:$I$2590,"&lt;="&amp;Settings!$C$8)</f>
        <v/>
      </c>
      <c r="F10" s="21">
        <f>'Actuals FY26'!O11</f>
        <v/>
      </c>
      <c r="G10" s="20">
        <f>E10/F10</f>
        <v/>
      </c>
      <c r="H10" s="20">
        <f>INDEX(Settings!$D$40:$D$45,MATCH(B10,Settings!$B$40:$B$45,0))</f>
        <v/>
      </c>
      <c r="I10" s="20">
        <f>INDEX(Settings!$C$49:$C$50,MATCH(A10,Settings!$B$49:$B$50,0))</f>
        <v/>
      </c>
      <c r="J10" s="23">
        <f>INDEX(Settings!$D$49:$D$50,MATCH(A10,Settings!$B$49:$B$50,0))</f>
        <v/>
      </c>
    </row>
    <row r="11">
      <c r="A11" s="5" t="inlineStr">
        <is>
          <t>PL</t>
        </is>
      </c>
      <c r="B11" s="5" t="inlineStr">
        <is>
          <t>Customer Service</t>
        </is>
      </c>
      <c r="C11" s="25">
        <f>SUMIFS(Roster!$E$2:$E$2590,Roster!$B$2:$B$2590,$A11,Roster!$C$2:$C$2590,$B11,Roster!$G$2:$G$2590,"&lt;="&amp;Settings!$C$8,Roster!$I$2:$I$2590,"&gt;"&amp;Settings!$C$8)</f>
        <v/>
      </c>
      <c r="D11" s="23">
        <f>SUMIFS(Roster!$P$2:$P$2590,Roster!$B$2:$B$2590,$A11,Roster!$C$2:$C$2590,$B11,Roster!$G$2:$G$2590,"&lt;="&amp;Settings!$C$8,Roster!$I$2:$I$2590,"&gt;"&amp;Settings!$C$8)/C11</f>
        <v/>
      </c>
      <c r="E11" s="25">
        <f>SUMIFS(Roster!$E$2:$E$2590,Roster!$B$2:$B$2590,$A11,Roster!$C$2:$C$2590,$B11,Roster!$I$2:$I$2590,"&gt;"&amp;Settings!$C$7,Roster!$I$2:$I$2590,"&lt;="&amp;Settings!$C$8)</f>
        <v/>
      </c>
      <c r="F11" s="21">
        <f>'Actuals FY26'!O12</f>
        <v/>
      </c>
      <c r="G11" s="20">
        <f>E11/F11</f>
        <v/>
      </c>
      <c r="H11" s="20">
        <f>INDEX(Settings!$D$40:$D$45,MATCH(B11,Settings!$B$40:$B$45,0))</f>
        <v/>
      </c>
      <c r="I11" s="20">
        <f>INDEX(Settings!$C$49:$C$50,MATCH(A11,Settings!$B$49:$B$50,0))</f>
        <v/>
      </c>
      <c r="J11" s="23">
        <f>INDEX(Settings!$D$49:$D$50,MATCH(A11,Settings!$B$49:$B$50,0))</f>
        <v/>
      </c>
    </row>
    <row r="12">
      <c r="A12" s="5" t="inlineStr">
        <is>
          <t>PL</t>
        </is>
      </c>
      <c r="B12" s="5" t="inlineStr">
        <is>
          <t>Operations</t>
        </is>
      </c>
      <c r="C12" s="25">
        <f>SUMIFS(Roster!$E$2:$E$2590,Roster!$B$2:$B$2590,$A12,Roster!$C$2:$C$2590,$B12,Roster!$G$2:$G$2590,"&lt;="&amp;Settings!$C$8,Roster!$I$2:$I$2590,"&gt;"&amp;Settings!$C$8)</f>
        <v/>
      </c>
      <c r="D12" s="23">
        <f>SUMIFS(Roster!$P$2:$P$2590,Roster!$B$2:$B$2590,$A12,Roster!$C$2:$C$2590,$B12,Roster!$G$2:$G$2590,"&lt;="&amp;Settings!$C$8,Roster!$I$2:$I$2590,"&gt;"&amp;Settings!$C$8)/C12</f>
        <v/>
      </c>
      <c r="E12" s="25">
        <f>SUMIFS(Roster!$E$2:$E$2590,Roster!$B$2:$B$2590,$A12,Roster!$C$2:$C$2590,$B12,Roster!$I$2:$I$2590,"&gt;"&amp;Settings!$C$7,Roster!$I$2:$I$2590,"&lt;="&amp;Settings!$C$8)</f>
        <v/>
      </c>
      <c r="F12" s="21">
        <f>'Actuals FY26'!O13</f>
        <v/>
      </c>
      <c r="G12" s="20">
        <f>E12/F12</f>
        <v/>
      </c>
      <c r="H12" s="20">
        <f>INDEX(Settings!$D$40:$D$45,MATCH(B12,Settings!$B$40:$B$45,0))</f>
        <v/>
      </c>
      <c r="I12" s="20">
        <f>INDEX(Settings!$C$49:$C$50,MATCH(A12,Settings!$B$49:$B$50,0))</f>
        <v/>
      </c>
      <c r="J12" s="23">
        <f>INDEX(Settings!$D$49:$D$50,MATCH(A12,Settings!$B$49:$B$50,0))</f>
        <v/>
      </c>
    </row>
    <row r="13">
      <c r="A13" s="5" t="inlineStr">
        <is>
          <t>PL</t>
        </is>
      </c>
      <c r="B13" s="5" t="inlineStr">
        <is>
          <t>Tech</t>
        </is>
      </c>
      <c r="C13" s="25">
        <f>SUMIFS(Roster!$E$2:$E$2590,Roster!$B$2:$B$2590,$A13,Roster!$C$2:$C$2590,$B13,Roster!$G$2:$G$2590,"&lt;="&amp;Settings!$C$8,Roster!$I$2:$I$2590,"&gt;"&amp;Settings!$C$8)</f>
        <v/>
      </c>
      <c r="D13" s="23">
        <f>SUMIFS(Roster!$P$2:$P$2590,Roster!$B$2:$B$2590,$A13,Roster!$C$2:$C$2590,$B13,Roster!$G$2:$G$2590,"&lt;="&amp;Settings!$C$8,Roster!$I$2:$I$2590,"&gt;"&amp;Settings!$C$8)/C13</f>
        <v/>
      </c>
      <c r="E13" s="25">
        <f>SUMIFS(Roster!$E$2:$E$2590,Roster!$B$2:$B$2590,$A13,Roster!$C$2:$C$2590,$B13,Roster!$I$2:$I$2590,"&gt;"&amp;Settings!$C$7,Roster!$I$2:$I$2590,"&lt;="&amp;Settings!$C$8)</f>
        <v/>
      </c>
      <c r="F13" s="21">
        <f>'Actuals FY26'!O14</f>
        <v/>
      </c>
      <c r="G13" s="20">
        <f>E13/F13</f>
        <v/>
      </c>
      <c r="H13" s="20">
        <f>INDEX(Settings!$D$40:$D$45,MATCH(B13,Settings!$B$40:$B$45,0))</f>
        <v/>
      </c>
      <c r="I13" s="20">
        <f>INDEX(Settings!$C$49:$C$50,MATCH(A13,Settings!$B$49:$B$50,0))</f>
        <v/>
      </c>
      <c r="J13" s="23">
        <f>INDEX(Settings!$D$49:$D$50,MATCH(A13,Settings!$B$49:$B$50,0))</f>
        <v/>
      </c>
    </row>
    <row r="14">
      <c r="A14" s="5" t="inlineStr">
        <is>
          <t>PL</t>
        </is>
      </c>
      <c r="B14" s="5" t="inlineStr">
        <is>
          <t>Sales</t>
        </is>
      </c>
      <c r="C14" s="25">
        <f>SUMIFS(Roster!$E$2:$E$2590,Roster!$B$2:$B$2590,$A14,Roster!$C$2:$C$2590,$B14,Roster!$G$2:$G$2590,"&lt;="&amp;Settings!$C$8,Roster!$I$2:$I$2590,"&gt;"&amp;Settings!$C$8)</f>
        <v/>
      </c>
      <c r="D14" s="23">
        <f>SUMIFS(Roster!$P$2:$P$2590,Roster!$B$2:$B$2590,$A14,Roster!$C$2:$C$2590,$B14,Roster!$G$2:$G$2590,"&lt;="&amp;Settings!$C$8,Roster!$I$2:$I$2590,"&gt;"&amp;Settings!$C$8)/C14</f>
        <v/>
      </c>
      <c r="E14" s="25">
        <f>SUMIFS(Roster!$E$2:$E$2590,Roster!$B$2:$B$2590,$A14,Roster!$C$2:$C$2590,$B14,Roster!$I$2:$I$2590,"&gt;"&amp;Settings!$C$7,Roster!$I$2:$I$2590,"&lt;="&amp;Settings!$C$8)</f>
        <v/>
      </c>
      <c r="F14" s="21">
        <f>'Actuals FY26'!O15</f>
        <v/>
      </c>
      <c r="G14" s="20">
        <f>E14/F14</f>
        <v/>
      </c>
      <c r="H14" s="20">
        <f>INDEX(Settings!$D$40:$D$45,MATCH(B14,Settings!$B$40:$B$45,0))</f>
        <v/>
      </c>
      <c r="I14" s="20">
        <f>INDEX(Settings!$C$49:$C$50,MATCH(A14,Settings!$B$49:$B$50,0))</f>
        <v/>
      </c>
      <c r="J14" s="23">
        <f>INDEX(Settings!$D$49:$D$50,MATCH(A14,Settings!$B$49:$B$50,0))</f>
        <v/>
      </c>
    </row>
    <row r="15">
      <c r="A15" s="5" t="inlineStr">
        <is>
          <t>PL</t>
        </is>
      </c>
      <c r="B15" s="5" t="inlineStr">
        <is>
          <t>Finance</t>
        </is>
      </c>
      <c r="C15" s="25">
        <f>SUMIFS(Roster!$E$2:$E$2590,Roster!$B$2:$B$2590,$A15,Roster!$C$2:$C$2590,$B15,Roster!$G$2:$G$2590,"&lt;="&amp;Settings!$C$8,Roster!$I$2:$I$2590,"&gt;"&amp;Settings!$C$8)</f>
        <v/>
      </c>
      <c r="D15" s="23">
        <f>SUMIFS(Roster!$P$2:$P$2590,Roster!$B$2:$B$2590,$A15,Roster!$C$2:$C$2590,$B15,Roster!$G$2:$G$2590,"&lt;="&amp;Settings!$C$8,Roster!$I$2:$I$2590,"&gt;"&amp;Settings!$C$8)/C15</f>
        <v/>
      </c>
      <c r="E15" s="25">
        <f>SUMIFS(Roster!$E$2:$E$2590,Roster!$B$2:$B$2590,$A15,Roster!$C$2:$C$2590,$B15,Roster!$I$2:$I$2590,"&gt;"&amp;Settings!$C$7,Roster!$I$2:$I$2590,"&lt;="&amp;Settings!$C$8)</f>
        <v/>
      </c>
      <c r="F15" s="21">
        <f>'Actuals FY26'!O16</f>
        <v/>
      </c>
      <c r="G15" s="20">
        <f>E15/F15</f>
        <v/>
      </c>
      <c r="H15" s="20">
        <f>INDEX(Settings!$D$40:$D$45,MATCH(B15,Settings!$B$40:$B$45,0))</f>
        <v/>
      </c>
      <c r="I15" s="20">
        <f>INDEX(Settings!$C$49:$C$50,MATCH(A15,Settings!$B$49:$B$50,0))</f>
        <v/>
      </c>
      <c r="J15" s="23">
        <f>INDEX(Settings!$D$49:$D$50,MATCH(A15,Settings!$B$49:$B$50,0))</f>
        <v/>
      </c>
    </row>
    <row r="16">
      <c r="A16" s="5" t="inlineStr">
        <is>
          <t>PL</t>
        </is>
      </c>
      <c r="B16" s="5" t="inlineStr">
        <is>
          <t>HR</t>
        </is>
      </c>
      <c r="C16" s="25">
        <f>SUMIFS(Roster!$E$2:$E$2590,Roster!$B$2:$B$2590,$A16,Roster!$C$2:$C$2590,$B16,Roster!$G$2:$G$2590,"&lt;="&amp;Settings!$C$8,Roster!$I$2:$I$2590,"&gt;"&amp;Settings!$C$8)</f>
        <v/>
      </c>
      <c r="D16" s="23">
        <f>SUMIFS(Roster!$P$2:$P$2590,Roster!$B$2:$B$2590,$A16,Roster!$C$2:$C$2590,$B16,Roster!$G$2:$G$2590,"&lt;="&amp;Settings!$C$8,Roster!$I$2:$I$2590,"&gt;"&amp;Settings!$C$8)/C16</f>
        <v/>
      </c>
      <c r="E16" s="25">
        <f>SUMIFS(Roster!$E$2:$E$2590,Roster!$B$2:$B$2590,$A16,Roster!$C$2:$C$2590,$B16,Roster!$I$2:$I$2590,"&gt;"&amp;Settings!$C$7,Roster!$I$2:$I$2590,"&lt;="&amp;Settings!$C$8)</f>
        <v/>
      </c>
      <c r="F16" s="21">
        <f>'Actuals FY26'!O17</f>
        <v/>
      </c>
      <c r="G16" s="20">
        <f>E16/F16</f>
        <v/>
      </c>
      <c r="H16" s="20">
        <f>INDEX(Settings!$D$40:$D$45,MATCH(B16,Settings!$B$40:$B$45,0))</f>
        <v/>
      </c>
      <c r="I16" s="20">
        <f>INDEX(Settings!$C$49:$C$50,MATCH(A16,Settings!$B$49:$B$50,0))</f>
        <v/>
      </c>
      <c r="J16" s="23">
        <f>INDEX(Settings!$D$49:$D$50,MATCH(A16,Settings!$B$49:$B$50,0))</f>
        <v/>
      </c>
    </row>
  </sheetData>
  <pageMargins left="0.75" right="0.75" top="1" bottom="1" header="0.5" footer="0.5"/>
  <pageSetup orientation="landscape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U78"/>
  <sheetViews>
    <sheetView showGridLines="0" workbookViewId="0">
      <pane xSplit="4" ySplit="6" topLeftCell="E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8" customWidth="1" min="2" max="2"/>
    <col width="12" customWidth="1" min="3" max="3"/>
    <col width="11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</cols>
  <sheetData>
    <row r="1">
      <c r="A1" s="12" t="inlineStr">
        <is>
          <t>FY2027 forecast: Base</t>
        </is>
      </c>
    </row>
    <row r="2">
      <c r="A2" s="13" t="inlineStr">
        <is>
          <t>FTE(m) = FTE(m-1) - leavers + hires. Leavers = FTE(m-1) x monthly attrition. Hires = backfills of leavers from 'time to hire' months earlier x replacement, plus planned growth; none after a hiring freeze.</t>
        </is>
      </c>
    </row>
    <row r="3">
      <c r="E3" s="14" t="inlineStr">
        <is>
          <t>Attrition x</t>
        </is>
      </c>
      <c r="F3" s="6">
        <f>Settings!C56</f>
        <v/>
      </c>
      <c r="G3" s="14" t="inlineStr">
        <is>
          <t>Replacement</t>
        </is>
      </c>
      <c r="H3" s="6">
        <f>Settings!D56</f>
        <v/>
      </c>
      <c r="I3" s="14" t="inlineStr">
        <is>
          <t>Growth x</t>
        </is>
      </c>
      <c r="J3" s="6">
        <f>Settings!E56</f>
        <v/>
      </c>
      <c r="K3" s="14" t="inlineStr">
        <is>
          <t>Freeze from month</t>
        </is>
      </c>
      <c r="L3" s="6">
        <f>Settings!F56</f>
        <v/>
      </c>
      <c r="M3" s="14" t="inlineStr">
        <is>
          <t>Remediation from month</t>
        </is>
      </c>
      <c r="N3" s="6">
        <f>Settings!G56</f>
        <v/>
      </c>
    </row>
    <row r="5">
      <c r="D5" s="31" t="n">
        <v>0</v>
      </c>
      <c r="E5" s="31" t="n">
        <v>1</v>
      </c>
      <c r="F5" s="31" t="n">
        <v>2</v>
      </c>
      <c r="G5" s="31" t="n">
        <v>3</v>
      </c>
      <c r="H5" s="31" t="n">
        <v>4</v>
      </c>
      <c r="I5" s="31" t="n">
        <v>5</v>
      </c>
      <c r="J5" s="31" t="n">
        <v>6</v>
      </c>
      <c r="K5" s="31" t="n">
        <v>7</v>
      </c>
      <c r="L5" s="31" t="n">
        <v>8</v>
      </c>
      <c r="M5" s="31" t="n">
        <v>9</v>
      </c>
      <c r="N5" s="31" t="n">
        <v>10</v>
      </c>
      <c r="O5" s="31" t="n">
        <v>11</v>
      </c>
      <c r="P5" s="31" t="n">
        <v>12</v>
      </c>
    </row>
    <row r="6" ht="30" customHeight="1">
      <c r="A6" s="16" t="inlineStr">
        <is>
          <t>Entity</t>
        </is>
      </c>
      <c r="B6" s="16" t="inlineStr">
        <is>
          <t>Department</t>
        </is>
      </c>
      <c r="C6" s="16" t="inlineStr">
        <is>
          <t>Line</t>
        </is>
      </c>
      <c r="D6" s="16" t="inlineStr">
        <is>
          <t>Opening</t>
        </is>
      </c>
      <c r="E6" s="16" t="inlineStr">
        <is>
          <t>M1</t>
        </is>
      </c>
      <c r="F6" s="16" t="inlineStr">
        <is>
          <t>M2</t>
        </is>
      </c>
      <c r="G6" s="16" t="inlineStr">
        <is>
          <t>M3</t>
        </is>
      </c>
      <c r="H6" s="16" t="inlineStr">
        <is>
          <t>M4</t>
        </is>
      </c>
      <c r="I6" s="16" t="inlineStr">
        <is>
          <t>M5</t>
        </is>
      </c>
      <c r="J6" s="16" t="inlineStr">
        <is>
          <t>M6</t>
        </is>
      </c>
      <c r="K6" s="16" t="inlineStr">
        <is>
          <t>M7</t>
        </is>
      </c>
      <c r="L6" s="16" t="inlineStr">
        <is>
          <t>M8</t>
        </is>
      </c>
      <c r="M6" s="16" t="inlineStr">
        <is>
          <t>M9</t>
        </is>
      </c>
      <c r="N6" s="16" t="inlineStr">
        <is>
          <t>M10</t>
        </is>
      </c>
      <c r="O6" s="16" t="inlineStr">
        <is>
          <t>M11</t>
        </is>
      </c>
      <c r="P6" s="16" t="inlineStr">
        <is>
          <t>M12</t>
        </is>
      </c>
      <c r="Q6" s="16" t="inlineStr">
        <is>
          <t>FY total / avg</t>
        </is>
      </c>
      <c r="R6" s="16" t="inlineStr">
        <is>
          <t>Monthly attrition</t>
        </is>
      </c>
      <c r="S6" s="16" t="inlineStr">
        <is>
          <t>Monthly growth</t>
        </is>
      </c>
      <c r="T6" s="16" t="inlineStr">
        <is>
          <t>Cost per FTE</t>
        </is>
      </c>
      <c r="U6" s="16" t="inlineStr">
        <is>
          <t>Pay review</t>
        </is>
      </c>
    </row>
    <row r="7">
      <c r="A7" s="32" t="inlineStr">
        <is>
          <t>IT</t>
        </is>
      </c>
      <c r="B7" s="32" t="inlineStr">
        <is>
          <t>Customer Service</t>
        </is>
      </c>
      <c r="C7" s="33" t="inlineStr">
        <is>
          <t>FTE</t>
        </is>
      </c>
      <c r="D7" s="34">
        <f>'Drivers FY27'!C5</f>
        <v/>
      </c>
      <c r="E7" s="26">
        <f>D7-E8+E9</f>
        <v/>
      </c>
      <c r="F7" s="26">
        <f>E7-F8+F9</f>
        <v/>
      </c>
      <c r="G7" s="26">
        <f>F7-G8+G9</f>
        <v/>
      </c>
      <c r="H7" s="26">
        <f>G7-H8+H9</f>
        <v/>
      </c>
      <c r="I7" s="26">
        <f>H7-I8+I9</f>
        <v/>
      </c>
      <c r="J7" s="26">
        <f>I7-J8+J9</f>
        <v/>
      </c>
      <c r="K7" s="26">
        <f>J7-K8+K9</f>
        <v/>
      </c>
      <c r="L7" s="26">
        <f>K7-L8+L9</f>
        <v/>
      </c>
      <c r="M7" s="26">
        <f>L7-M8+M9</f>
        <v/>
      </c>
      <c r="N7" s="26">
        <f>M7-N8+N9</f>
        <v/>
      </c>
      <c r="O7" s="26">
        <f>N7-O8+O9</f>
        <v/>
      </c>
      <c r="P7" s="26">
        <f>O7-P8+P9</f>
        <v/>
      </c>
      <c r="Q7" s="26">
        <f>AVERAGE(E7:P7)</f>
        <v/>
      </c>
      <c r="R7" s="35">
        <f>'Drivers FY27'!G5*$F$3/12</f>
        <v/>
      </c>
      <c r="S7" s="20">
        <f>'Drivers FY27'!H5*$J$3</f>
        <v/>
      </c>
      <c r="T7" s="17">
        <f>'Drivers FY27'!D5</f>
        <v/>
      </c>
      <c r="U7" s="19">
        <f>'Drivers FY27'!I5</f>
        <v/>
      </c>
    </row>
    <row r="8">
      <c r="A8" s="32" t="inlineStr">
        <is>
          <t>IT</t>
        </is>
      </c>
      <c r="B8" s="32" t="inlineStr">
        <is>
          <t>Customer Service</t>
        </is>
      </c>
      <c r="C8" s="36" t="inlineStr">
        <is>
          <t>Leavers</t>
        </is>
      </c>
      <c r="D8" s="37" t="n"/>
      <c r="E8" s="38">
        <f>D7*$R7</f>
        <v/>
      </c>
      <c r="F8" s="38">
        <f>E7*$R7</f>
        <v/>
      </c>
      <c r="G8" s="38">
        <f>F7*$R7</f>
        <v/>
      </c>
      <c r="H8" s="38">
        <f>G7*$R7</f>
        <v/>
      </c>
      <c r="I8" s="38">
        <f>H7*$R7</f>
        <v/>
      </c>
      <c r="J8" s="38">
        <f>I7*$R7</f>
        <v/>
      </c>
      <c r="K8" s="38">
        <f>J7*$R7</f>
        <v/>
      </c>
      <c r="L8" s="38">
        <f>K7*$R7</f>
        <v/>
      </c>
      <c r="M8" s="38">
        <f>L7*$R7</f>
        <v/>
      </c>
      <c r="N8" s="38">
        <f>M7*$R7</f>
        <v/>
      </c>
      <c r="O8" s="38">
        <f>N7*$R7</f>
        <v/>
      </c>
      <c r="P8" s="38">
        <f>O7*$R7</f>
        <v/>
      </c>
      <c r="Q8" s="26">
        <f>SUM(E8:P8)</f>
        <v/>
      </c>
    </row>
    <row r="9">
      <c r="A9" s="32" t="inlineStr">
        <is>
          <t>IT</t>
        </is>
      </c>
      <c r="B9" s="32" t="inlineStr">
        <is>
          <t>Customer Service</t>
        </is>
      </c>
      <c r="C9" s="36" t="inlineStr">
        <is>
          <t>Hires</t>
        </is>
      </c>
      <c r="D9" s="37" t="n"/>
      <c r="E9" s="38">
        <f>IF(AND($L$3&gt;0,E$5&gt;=$L$3),0,IF(E$5&gt;Settings!$C$52,INDEX($E8:E8,E$5-Settings!$C$52),$D7*$R7)*$H$3+$D7*$S7/12)</f>
        <v/>
      </c>
      <c r="F9" s="38">
        <f>IF(AND($L$3&gt;0,F$5&gt;=$L$3),0,IF(F$5&gt;Settings!$C$52,INDEX($E8:E8,F$5-Settings!$C$52),$D7*$R7)*$H$3+$D7*$S7/12)</f>
        <v/>
      </c>
      <c r="G9" s="38">
        <f>IF(AND($L$3&gt;0,G$5&gt;=$L$3),0,IF(G$5&gt;Settings!$C$52,INDEX($E8:F8,G$5-Settings!$C$52),$D7*$R7)*$H$3+$D7*$S7/12)</f>
        <v/>
      </c>
      <c r="H9" s="38">
        <f>IF(AND($L$3&gt;0,H$5&gt;=$L$3),0,IF(H$5&gt;Settings!$C$52,INDEX($E8:G8,H$5-Settings!$C$52),$D7*$R7)*$H$3+$D7*$S7/12)</f>
        <v/>
      </c>
      <c r="I9" s="38">
        <f>IF(AND($L$3&gt;0,I$5&gt;=$L$3),0,IF(I$5&gt;Settings!$C$52,INDEX($E8:H8,I$5-Settings!$C$52),$D7*$R7)*$H$3+$D7*$S7/12)</f>
        <v/>
      </c>
      <c r="J9" s="38">
        <f>IF(AND($L$3&gt;0,J$5&gt;=$L$3),0,IF(J$5&gt;Settings!$C$52,INDEX($E8:I8,J$5-Settings!$C$52),$D7*$R7)*$H$3+$D7*$S7/12)</f>
        <v/>
      </c>
      <c r="K9" s="38">
        <f>IF(AND($L$3&gt;0,K$5&gt;=$L$3),0,IF(K$5&gt;Settings!$C$52,INDEX($E8:J8,K$5-Settings!$C$52),$D7*$R7)*$H$3+$D7*$S7/12)</f>
        <v/>
      </c>
      <c r="L9" s="38">
        <f>IF(AND($L$3&gt;0,L$5&gt;=$L$3),0,IF(L$5&gt;Settings!$C$52,INDEX($E8:K8,L$5-Settings!$C$52),$D7*$R7)*$H$3+$D7*$S7/12)</f>
        <v/>
      </c>
      <c r="M9" s="38">
        <f>IF(AND($L$3&gt;0,M$5&gt;=$L$3),0,IF(M$5&gt;Settings!$C$52,INDEX($E8:L8,M$5-Settings!$C$52),$D7*$R7)*$H$3+$D7*$S7/12)</f>
        <v/>
      </c>
      <c r="N9" s="38">
        <f>IF(AND($L$3&gt;0,N$5&gt;=$L$3),0,IF(N$5&gt;Settings!$C$52,INDEX($E8:M8,N$5-Settings!$C$52),$D7*$R7)*$H$3+$D7*$S7/12)</f>
        <v/>
      </c>
      <c r="O9" s="38">
        <f>IF(AND($L$3&gt;0,O$5&gt;=$L$3),0,IF(O$5&gt;Settings!$C$52,INDEX($E8:N8,O$5-Settings!$C$52),$D7*$R7)*$H$3+$D7*$S7/12)</f>
        <v/>
      </c>
      <c r="P9" s="38">
        <f>IF(AND($L$3&gt;0,P$5&gt;=$L$3),0,IF(P$5&gt;Settings!$C$52,INDEX($E8:O8,P$5-Settings!$C$52),$D7*$R7)*$H$3+$D7*$S7/12)</f>
        <v/>
      </c>
      <c r="Q9" s="26">
        <f>SUM(E9:P9)</f>
        <v/>
      </c>
    </row>
    <row r="10">
      <c r="A10" s="32" t="inlineStr">
        <is>
          <t>IT</t>
        </is>
      </c>
      <c r="B10" s="32" t="inlineStr">
        <is>
          <t>Customer Service</t>
        </is>
      </c>
      <c r="C10" s="36" t="inlineStr">
        <is>
          <t>Payroll cost</t>
        </is>
      </c>
      <c r="D10" s="37" t="n"/>
      <c r="E10" s="39">
        <f>E7*($T7*(1+IF(E$5&gt;=Settings!$C$51,$U7,0)))/12</f>
        <v/>
      </c>
      <c r="F10" s="39">
        <f>F7*($T7*(1+IF(F$5&gt;=Settings!$C$51,$U7,0)))/12</f>
        <v/>
      </c>
      <c r="G10" s="39">
        <f>G7*($T7*(1+IF(G$5&gt;=Settings!$C$51,$U7,0)))/12</f>
        <v/>
      </c>
      <c r="H10" s="39">
        <f>H7*($T7*(1+IF(H$5&gt;=Settings!$C$51,$U7,0)))/12</f>
        <v/>
      </c>
      <c r="I10" s="39">
        <f>I7*($T7*(1+IF(I$5&gt;=Settings!$C$51,$U7,0)))/12</f>
        <v/>
      </c>
      <c r="J10" s="39">
        <f>J7*($T7*(1+IF(J$5&gt;=Settings!$C$51,$U7,0)))/12</f>
        <v/>
      </c>
      <c r="K10" s="39">
        <f>K7*($T7*(1+IF(K$5&gt;=Settings!$C$51,$U7,0)))/12</f>
        <v/>
      </c>
      <c r="L10" s="39">
        <f>L7*($T7*(1+IF(L$5&gt;=Settings!$C$51,$U7,0)))/12</f>
        <v/>
      </c>
      <c r="M10" s="39">
        <f>M7*($T7*(1+IF(M$5&gt;=Settings!$C$51,$U7,0)))/12</f>
        <v/>
      </c>
      <c r="N10" s="39">
        <f>N7*($T7*(1+IF(N$5&gt;=Settings!$C$51,$U7,0)))/12</f>
        <v/>
      </c>
      <c r="O10" s="39">
        <f>O7*($T7*(1+IF(O$5&gt;=Settings!$C$51,$U7,0)))/12</f>
        <v/>
      </c>
      <c r="P10" s="39">
        <f>P7*($T7*(1+IF(P$5&gt;=Settings!$C$51,$U7,0)))/12</f>
        <v/>
      </c>
      <c r="Q10" s="27">
        <f>SUM(E10:P10)</f>
        <v/>
      </c>
    </row>
    <row r="11">
      <c r="A11" s="32" t="inlineStr">
        <is>
          <t>IT</t>
        </is>
      </c>
      <c r="B11" s="32" t="inlineStr">
        <is>
          <t>Customer Service</t>
        </is>
      </c>
      <c r="C11" s="36" t="inlineStr">
        <is>
          <t>Hiring cost</t>
        </is>
      </c>
      <c r="D11" s="37" t="n"/>
      <c r="E11" s="39">
        <f>E9*'Drivers FY27'!$J$5</f>
        <v/>
      </c>
      <c r="F11" s="39">
        <f>F9*'Drivers FY27'!$J$5</f>
        <v/>
      </c>
      <c r="G11" s="39">
        <f>G9*'Drivers FY27'!$J$5</f>
        <v/>
      </c>
      <c r="H11" s="39">
        <f>H9*'Drivers FY27'!$J$5</f>
        <v/>
      </c>
      <c r="I11" s="39">
        <f>I9*'Drivers FY27'!$J$5</f>
        <v/>
      </c>
      <c r="J11" s="39">
        <f>J9*'Drivers FY27'!$J$5</f>
        <v/>
      </c>
      <c r="K11" s="39">
        <f>K9*'Drivers FY27'!$J$5</f>
        <v/>
      </c>
      <c r="L11" s="39">
        <f>L9*'Drivers FY27'!$J$5</f>
        <v/>
      </c>
      <c r="M11" s="39">
        <f>M9*'Drivers FY27'!$J$5</f>
        <v/>
      </c>
      <c r="N11" s="39">
        <f>N9*'Drivers FY27'!$J$5</f>
        <v/>
      </c>
      <c r="O11" s="39">
        <f>O9*'Drivers FY27'!$J$5</f>
        <v/>
      </c>
      <c r="P11" s="39">
        <f>P9*'Drivers FY27'!$J$5</f>
        <v/>
      </c>
      <c r="Q11" s="27">
        <f>SUM(E11:P11)</f>
        <v/>
      </c>
    </row>
    <row r="12">
      <c r="A12" s="5" t="inlineStr">
        <is>
          <t>IT</t>
        </is>
      </c>
      <c r="B12" s="5" t="inlineStr">
        <is>
          <t>Operations</t>
        </is>
      </c>
      <c r="C12" s="14" t="inlineStr">
        <is>
          <t>FTE</t>
        </is>
      </c>
      <c r="D12" s="21">
        <f>'Drivers FY27'!C6</f>
        <v/>
      </c>
      <c r="E12" s="22">
        <f>D12-E13+E14</f>
        <v/>
      </c>
      <c r="F12" s="22">
        <f>E12-F13+F14</f>
        <v/>
      </c>
      <c r="G12" s="22">
        <f>F12-G13+G14</f>
        <v/>
      </c>
      <c r="H12" s="22">
        <f>G12-H13+H14</f>
        <v/>
      </c>
      <c r="I12" s="22">
        <f>H12-I13+I14</f>
        <v/>
      </c>
      <c r="J12" s="22">
        <f>I12-J13+J14</f>
        <v/>
      </c>
      <c r="K12" s="22">
        <f>J12-K13+K14</f>
        <v/>
      </c>
      <c r="L12" s="22">
        <f>K12-L13+L14</f>
        <v/>
      </c>
      <c r="M12" s="22">
        <f>L12-M13+M14</f>
        <v/>
      </c>
      <c r="N12" s="22">
        <f>M12-N13+N14</f>
        <v/>
      </c>
      <c r="O12" s="22">
        <f>N12-O13+O14</f>
        <v/>
      </c>
      <c r="P12" s="22">
        <f>O12-P13+P14</f>
        <v/>
      </c>
      <c r="Q12" s="22">
        <f>AVERAGE(E12:P12)</f>
        <v/>
      </c>
      <c r="R12" s="35">
        <f>'Drivers FY27'!G6*$F$3/12</f>
        <v/>
      </c>
      <c r="S12" s="20">
        <f>'Drivers FY27'!H6*$J$3</f>
        <v/>
      </c>
      <c r="T12" s="17">
        <f>'Drivers FY27'!D6</f>
        <v/>
      </c>
      <c r="U12" s="19">
        <f>'Drivers FY27'!I6</f>
        <v/>
      </c>
    </row>
    <row r="13">
      <c r="A13" s="5" t="inlineStr">
        <is>
          <t>IT</t>
        </is>
      </c>
      <c r="B13" s="5" t="inlineStr">
        <is>
          <t>Operations</t>
        </is>
      </c>
      <c r="C13" s="4" t="inlineStr">
        <is>
          <t>Leavers</t>
        </is>
      </c>
      <c r="E13" s="25">
        <f>D12*$R12</f>
        <v/>
      </c>
      <c r="F13" s="25">
        <f>E12*$R12</f>
        <v/>
      </c>
      <c r="G13" s="25">
        <f>F12*$R12</f>
        <v/>
      </c>
      <c r="H13" s="25">
        <f>G12*$R12</f>
        <v/>
      </c>
      <c r="I13" s="25">
        <f>H12*$R12</f>
        <v/>
      </c>
      <c r="J13" s="25">
        <f>I12*$R12</f>
        <v/>
      </c>
      <c r="K13" s="25">
        <f>J12*$R12</f>
        <v/>
      </c>
      <c r="L13" s="25">
        <f>K12*$R12</f>
        <v/>
      </c>
      <c r="M13" s="25">
        <f>L12*$R12</f>
        <v/>
      </c>
      <c r="N13" s="25">
        <f>M12*$R12</f>
        <v/>
      </c>
      <c r="O13" s="25">
        <f>N12*$R12</f>
        <v/>
      </c>
      <c r="P13" s="25">
        <f>O12*$R12</f>
        <v/>
      </c>
      <c r="Q13" s="22">
        <f>SUM(E13:P13)</f>
        <v/>
      </c>
    </row>
    <row r="14">
      <c r="A14" s="5" t="inlineStr">
        <is>
          <t>IT</t>
        </is>
      </c>
      <c r="B14" s="5" t="inlineStr">
        <is>
          <t>Operations</t>
        </is>
      </c>
      <c r="C14" s="4" t="inlineStr">
        <is>
          <t>Hires</t>
        </is>
      </c>
      <c r="E14" s="25">
        <f>IF(AND($L$3&gt;0,E$5&gt;=$L$3),0,IF(E$5&gt;Settings!$C$52,INDEX($E13:E13,E$5-Settings!$C$52),$D12*$R12)*$H$3+$D12*$S12/12)</f>
        <v/>
      </c>
      <c r="F14" s="25">
        <f>IF(AND($L$3&gt;0,F$5&gt;=$L$3),0,IF(F$5&gt;Settings!$C$52,INDEX($E13:E13,F$5-Settings!$C$52),$D12*$R12)*$H$3+$D12*$S12/12)</f>
        <v/>
      </c>
      <c r="G14" s="25">
        <f>IF(AND($L$3&gt;0,G$5&gt;=$L$3),0,IF(G$5&gt;Settings!$C$52,INDEX($E13:F13,G$5-Settings!$C$52),$D12*$R12)*$H$3+$D12*$S12/12)</f>
        <v/>
      </c>
      <c r="H14" s="25">
        <f>IF(AND($L$3&gt;0,H$5&gt;=$L$3),0,IF(H$5&gt;Settings!$C$52,INDEX($E13:G13,H$5-Settings!$C$52),$D12*$R12)*$H$3+$D12*$S12/12)</f>
        <v/>
      </c>
      <c r="I14" s="25">
        <f>IF(AND($L$3&gt;0,I$5&gt;=$L$3),0,IF(I$5&gt;Settings!$C$52,INDEX($E13:H13,I$5-Settings!$C$52),$D12*$R12)*$H$3+$D12*$S12/12)</f>
        <v/>
      </c>
      <c r="J14" s="25">
        <f>IF(AND($L$3&gt;0,J$5&gt;=$L$3),0,IF(J$5&gt;Settings!$C$52,INDEX($E13:I13,J$5-Settings!$C$52),$D12*$R12)*$H$3+$D12*$S12/12)</f>
        <v/>
      </c>
      <c r="K14" s="25">
        <f>IF(AND($L$3&gt;0,K$5&gt;=$L$3),0,IF(K$5&gt;Settings!$C$52,INDEX($E13:J13,K$5-Settings!$C$52),$D12*$R12)*$H$3+$D12*$S12/12)</f>
        <v/>
      </c>
      <c r="L14" s="25">
        <f>IF(AND($L$3&gt;0,L$5&gt;=$L$3),0,IF(L$5&gt;Settings!$C$52,INDEX($E13:K13,L$5-Settings!$C$52),$D12*$R12)*$H$3+$D12*$S12/12)</f>
        <v/>
      </c>
      <c r="M14" s="25">
        <f>IF(AND($L$3&gt;0,M$5&gt;=$L$3),0,IF(M$5&gt;Settings!$C$52,INDEX($E13:L13,M$5-Settings!$C$52),$D12*$R12)*$H$3+$D12*$S12/12)</f>
        <v/>
      </c>
      <c r="N14" s="25">
        <f>IF(AND($L$3&gt;0,N$5&gt;=$L$3),0,IF(N$5&gt;Settings!$C$52,INDEX($E13:M13,N$5-Settings!$C$52),$D12*$R12)*$H$3+$D12*$S12/12)</f>
        <v/>
      </c>
      <c r="O14" s="25">
        <f>IF(AND($L$3&gt;0,O$5&gt;=$L$3),0,IF(O$5&gt;Settings!$C$52,INDEX($E13:N13,O$5-Settings!$C$52),$D12*$R12)*$H$3+$D12*$S12/12)</f>
        <v/>
      </c>
      <c r="P14" s="25">
        <f>IF(AND($L$3&gt;0,P$5&gt;=$L$3),0,IF(P$5&gt;Settings!$C$52,INDEX($E13:O13,P$5-Settings!$C$52),$D12*$R12)*$H$3+$D12*$S12/12)</f>
        <v/>
      </c>
      <c r="Q14" s="22">
        <f>SUM(E14:P14)</f>
        <v/>
      </c>
    </row>
    <row r="15">
      <c r="A15" s="5" t="inlineStr">
        <is>
          <t>IT</t>
        </is>
      </c>
      <c r="B15" s="5" t="inlineStr">
        <is>
          <t>Operations</t>
        </is>
      </c>
      <c r="C15" s="4" t="inlineStr">
        <is>
          <t>Payroll cost</t>
        </is>
      </c>
      <c r="E15" s="29">
        <f>E12*($T12*(1+IF(E$5&gt;=Settings!$C$51,$U12,0)))/12</f>
        <v/>
      </c>
      <c r="F15" s="29">
        <f>F12*($T12*(1+IF(F$5&gt;=Settings!$C$51,$U12,0)))/12</f>
        <v/>
      </c>
      <c r="G15" s="29">
        <f>G12*($T12*(1+IF(G$5&gt;=Settings!$C$51,$U12,0)))/12</f>
        <v/>
      </c>
      <c r="H15" s="29">
        <f>H12*($T12*(1+IF(H$5&gt;=Settings!$C$51,$U12,0)))/12</f>
        <v/>
      </c>
      <c r="I15" s="29">
        <f>I12*($T12*(1+IF(I$5&gt;=Settings!$C$51,$U12,0)))/12</f>
        <v/>
      </c>
      <c r="J15" s="29">
        <f>J12*($T12*(1+IF(J$5&gt;=Settings!$C$51,$U12,0)))/12</f>
        <v/>
      </c>
      <c r="K15" s="29">
        <f>K12*($T12*(1+IF(K$5&gt;=Settings!$C$51,$U12,0)))/12</f>
        <v/>
      </c>
      <c r="L15" s="29">
        <f>L12*($T12*(1+IF(L$5&gt;=Settings!$C$51,$U12,0)))/12</f>
        <v/>
      </c>
      <c r="M15" s="29">
        <f>M12*($T12*(1+IF(M$5&gt;=Settings!$C$51,$U12,0)))/12</f>
        <v/>
      </c>
      <c r="N15" s="29">
        <f>N12*($T12*(1+IF(N$5&gt;=Settings!$C$51,$U12,0)))/12</f>
        <v/>
      </c>
      <c r="O15" s="29">
        <f>O12*($T12*(1+IF(O$5&gt;=Settings!$C$51,$U12,0)))/12</f>
        <v/>
      </c>
      <c r="P15" s="29">
        <f>P12*($T12*(1+IF(P$5&gt;=Settings!$C$51,$U12,0)))/12</f>
        <v/>
      </c>
      <c r="Q15" s="18">
        <f>SUM(E15:P15)</f>
        <v/>
      </c>
    </row>
    <row r="16">
      <c r="A16" s="5" t="inlineStr">
        <is>
          <t>IT</t>
        </is>
      </c>
      <c r="B16" s="5" t="inlineStr">
        <is>
          <t>Operations</t>
        </is>
      </c>
      <c r="C16" s="4" t="inlineStr">
        <is>
          <t>Hiring cost</t>
        </is>
      </c>
      <c r="E16" s="29">
        <f>E14*'Drivers FY27'!$J$6</f>
        <v/>
      </c>
      <c r="F16" s="29">
        <f>F14*'Drivers FY27'!$J$6</f>
        <v/>
      </c>
      <c r="G16" s="29">
        <f>G14*'Drivers FY27'!$J$6</f>
        <v/>
      </c>
      <c r="H16" s="29">
        <f>H14*'Drivers FY27'!$J$6</f>
        <v/>
      </c>
      <c r="I16" s="29">
        <f>I14*'Drivers FY27'!$J$6</f>
        <v/>
      </c>
      <c r="J16" s="29">
        <f>J14*'Drivers FY27'!$J$6</f>
        <v/>
      </c>
      <c r="K16" s="29">
        <f>K14*'Drivers FY27'!$J$6</f>
        <v/>
      </c>
      <c r="L16" s="29">
        <f>L14*'Drivers FY27'!$J$6</f>
        <v/>
      </c>
      <c r="M16" s="29">
        <f>M14*'Drivers FY27'!$J$6</f>
        <v/>
      </c>
      <c r="N16" s="29">
        <f>N14*'Drivers FY27'!$J$6</f>
        <v/>
      </c>
      <c r="O16" s="29">
        <f>O14*'Drivers FY27'!$J$6</f>
        <v/>
      </c>
      <c r="P16" s="29">
        <f>P14*'Drivers FY27'!$J$6</f>
        <v/>
      </c>
      <c r="Q16" s="18">
        <f>SUM(E16:P16)</f>
        <v/>
      </c>
    </row>
    <row r="17">
      <c r="A17" s="32" t="inlineStr">
        <is>
          <t>IT</t>
        </is>
      </c>
      <c r="B17" s="32" t="inlineStr">
        <is>
          <t>Tech</t>
        </is>
      </c>
      <c r="C17" s="33" t="inlineStr">
        <is>
          <t>FTE</t>
        </is>
      </c>
      <c r="D17" s="34">
        <f>'Drivers FY27'!C7</f>
        <v/>
      </c>
      <c r="E17" s="26">
        <f>D17-E18+E19</f>
        <v/>
      </c>
      <c r="F17" s="26">
        <f>E17-F18+F19</f>
        <v/>
      </c>
      <c r="G17" s="26">
        <f>F17-G18+G19</f>
        <v/>
      </c>
      <c r="H17" s="26">
        <f>G17-H18+H19</f>
        <v/>
      </c>
      <c r="I17" s="26">
        <f>H17-I18+I19</f>
        <v/>
      </c>
      <c r="J17" s="26">
        <f>I17-J18+J19</f>
        <v/>
      </c>
      <c r="K17" s="26">
        <f>J17-K18+K19</f>
        <v/>
      </c>
      <c r="L17" s="26">
        <f>K17-L18+L19</f>
        <v/>
      </c>
      <c r="M17" s="26">
        <f>L17-M18+M19</f>
        <v/>
      </c>
      <c r="N17" s="26">
        <f>M17-N18+N19</f>
        <v/>
      </c>
      <c r="O17" s="26">
        <f>N17-O18+O19</f>
        <v/>
      </c>
      <c r="P17" s="26">
        <f>O17-P18+P19</f>
        <v/>
      </c>
      <c r="Q17" s="26">
        <f>AVERAGE(E17:P17)</f>
        <v/>
      </c>
      <c r="R17" s="35">
        <f>'Drivers FY27'!G7*$F$3/12</f>
        <v/>
      </c>
      <c r="S17" s="20">
        <f>'Drivers FY27'!H7*$J$3</f>
        <v/>
      </c>
      <c r="T17" s="17">
        <f>'Drivers FY27'!D7</f>
        <v/>
      </c>
      <c r="U17" s="19">
        <f>'Drivers FY27'!I7</f>
        <v/>
      </c>
    </row>
    <row r="18">
      <c r="A18" s="32" t="inlineStr">
        <is>
          <t>IT</t>
        </is>
      </c>
      <c r="B18" s="32" t="inlineStr">
        <is>
          <t>Tech</t>
        </is>
      </c>
      <c r="C18" s="36" t="inlineStr">
        <is>
          <t>Leavers</t>
        </is>
      </c>
      <c r="D18" s="37" t="n"/>
      <c r="E18" s="38">
        <f>D17*$R17</f>
        <v/>
      </c>
      <c r="F18" s="38">
        <f>E17*$R17</f>
        <v/>
      </c>
      <c r="G18" s="38">
        <f>F17*$R17</f>
        <v/>
      </c>
      <c r="H18" s="38">
        <f>G17*$R17</f>
        <v/>
      </c>
      <c r="I18" s="38">
        <f>H17*$R17</f>
        <v/>
      </c>
      <c r="J18" s="38">
        <f>I17*$R17</f>
        <v/>
      </c>
      <c r="K18" s="38">
        <f>J17*$R17</f>
        <v/>
      </c>
      <c r="L18" s="38">
        <f>K17*$R17</f>
        <v/>
      </c>
      <c r="M18" s="38">
        <f>L17*$R17</f>
        <v/>
      </c>
      <c r="N18" s="38">
        <f>M17*$R17</f>
        <v/>
      </c>
      <c r="O18" s="38">
        <f>N17*$R17</f>
        <v/>
      </c>
      <c r="P18" s="38">
        <f>O17*$R17</f>
        <v/>
      </c>
      <c r="Q18" s="26">
        <f>SUM(E18:P18)</f>
        <v/>
      </c>
    </row>
    <row r="19">
      <c r="A19" s="32" t="inlineStr">
        <is>
          <t>IT</t>
        </is>
      </c>
      <c r="B19" s="32" t="inlineStr">
        <is>
          <t>Tech</t>
        </is>
      </c>
      <c r="C19" s="36" t="inlineStr">
        <is>
          <t>Hires</t>
        </is>
      </c>
      <c r="D19" s="37" t="n"/>
      <c r="E19" s="38">
        <f>IF(AND($L$3&gt;0,E$5&gt;=$L$3),0,IF(E$5&gt;Settings!$C$52,INDEX($E18:E18,E$5-Settings!$C$52),$D17*$R17)*$H$3+$D17*$S17/12)</f>
        <v/>
      </c>
      <c r="F19" s="38">
        <f>IF(AND($L$3&gt;0,F$5&gt;=$L$3),0,IF(F$5&gt;Settings!$C$52,INDEX($E18:E18,F$5-Settings!$C$52),$D17*$R17)*$H$3+$D17*$S17/12)</f>
        <v/>
      </c>
      <c r="G19" s="38">
        <f>IF(AND($L$3&gt;0,G$5&gt;=$L$3),0,IF(G$5&gt;Settings!$C$52,INDEX($E18:F18,G$5-Settings!$C$52),$D17*$R17)*$H$3+$D17*$S17/12)</f>
        <v/>
      </c>
      <c r="H19" s="38">
        <f>IF(AND($L$3&gt;0,H$5&gt;=$L$3),0,IF(H$5&gt;Settings!$C$52,INDEX($E18:G18,H$5-Settings!$C$52),$D17*$R17)*$H$3+$D17*$S17/12)</f>
        <v/>
      </c>
      <c r="I19" s="38">
        <f>IF(AND($L$3&gt;0,I$5&gt;=$L$3),0,IF(I$5&gt;Settings!$C$52,INDEX($E18:H18,I$5-Settings!$C$52),$D17*$R17)*$H$3+$D17*$S17/12)</f>
        <v/>
      </c>
      <c r="J19" s="38">
        <f>IF(AND($L$3&gt;0,J$5&gt;=$L$3),0,IF(J$5&gt;Settings!$C$52,INDEX($E18:I18,J$5-Settings!$C$52),$D17*$R17)*$H$3+$D17*$S17/12)</f>
        <v/>
      </c>
      <c r="K19" s="38">
        <f>IF(AND($L$3&gt;0,K$5&gt;=$L$3),0,IF(K$5&gt;Settings!$C$52,INDEX($E18:J18,K$5-Settings!$C$52),$D17*$R17)*$H$3+$D17*$S17/12)</f>
        <v/>
      </c>
      <c r="L19" s="38">
        <f>IF(AND($L$3&gt;0,L$5&gt;=$L$3),0,IF(L$5&gt;Settings!$C$52,INDEX($E18:K18,L$5-Settings!$C$52),$D17*$R17)*$H$3+$D17*$S17/12)</f>
        <v/>
      </c>
      <c r="M19" s="38">
        <f>IF(AND($L$3&gt;0,M$5&gt;=$L$3),0,IF(M$5&gt;Settings!$C$52,INDEX($E18:L18,M$5-Settings!$C$52),$D17*$R17)*$H$3+$D17*$S17/12)</f>
        <v/>
      </c>
      <c r="N19" s="38">
        <f>IF(AND($L$3&gt;0,N$5&gt;=$L$3),0,IF(N$5&gt;Settings!$C$52,INDEX($E18:M18,N$5-Settings!$C$52),$D17*$R17)*$H$3+$D17*$S17/12)</f>
        <v/>
      </c>
      <c r="O19" s="38">
        <f>IF(AND($L$3&gt;0,O$5&gt;=$L$3),0,IF(O$5&gt;Settings!$C$52,INDEX($E18:N18,O$5-Settings!$C$52),$D17*$R17)*$H$3+$D17*$S17/12)</f>
        <v/>
      </c>
      <c r="P19" s="38">
        <f>IF(AND($L$3&gt;0,P$5&gt;=$L$3),0,IF(P$5&gt;Settings!$C$52,INDEX($E18:O18,P$5-Settings!$C$52),$D17*$R17)*$H$3+$D17*$S17/12)</f>
        <v/>
      </c>
      <c r="Q19" s="26">
        <f>SUM(E19:P19)</f>
        <v/>
      </c>
    </row>
    <row r="20">
      <c r="A20" s="32" t="inlineStr">
        <is>
          <t>IT</t>
        </is>
      </c>
      <c r="B20" s="32" t="inlineStr">
        <is>
          <t>Tech</t>
        </is>
      </c>
      <c r="C20" s="36" t="inlineStr">
        <is>
          <t>Payroll cost</t>
        </is>
      </c>
      <c r="D20" s="37" t="n"/>
      <c r="E20" s="39">
        <f>E17*($T17*(1+IF(E$5&gt;=Settings!$C$51,$U17,0)))/12</f>
        <v/>
      </c>
      <c r="F20" s="39">
        <f>F17*($T17*(1+IF(F$5&gt;=Settings!$C$51,$U17,0)))/12</f>
        <v/>
      </c>
      <c r="G20" s="39">
        <f>G17*($T17*(1+IF(G$5&gt;=Settings!$C$51,$U17,0)))/12</f>
        <v/>
      </c>
      <c r="H20" s="39">
        <f>H17*($T17*(1+IF(H$5&gt;=Settings!$C$51,$U17,0)))/12</f>
        <v/>
      </c>
      <c r="I20" s="39">
        <f>I17*($T17*(1+IF(I$5&gt;=Settings!$C$51,$U17,0)))/12</f>
        <v/>
      </c>
      <c r="J20" s="39">
        <f>J17*($T17*(1+IF(J$5&gt;=Settings!$C$51,$U17,0)))/12</f>
        <v/>
      </c>
      <c r="K20" s="39">
        <f>K17*($T17*(1+IF(K$5&gt;=Settings!$C$51,$U17,0)))/12</f>
        <v/>
      </c>
      <c r="L20" s="39">
        <f>L17*($T17*(1+IF(L$5&gt;=Settings!$C$51,$U17,0)))/12</f>
        <v/>
      </c>
      <c r="M20" s="39">
        <f>M17*($T17*(1+IF(M$5&gt;=Settings!$C$51,$U17,0)))/12</f>
        <v/>
      </c>
      <c r="N20" s="39">
        <f>N17*($T17*(1+IF(N$5&gt;=Settings!$C$51,$U17,0)))/12</f>
        <v/>
      </c>
      <c r="O20" s="39">
        <f>O17*($T17*(1+IF(O$5&gt;=Settings!$C$51,$U17,0)))/12</f>
        <v/>
      </c>
      <c r="P20" s="39">
        <f>P17*($T17*(1+IF(P$5&gt;=Settings!$C$51,$U17,0)))/12</f>
        <v/>
      </c>
      <c r="Q20" s="27">
        <f>SUM(E20:P20)</f>
        <v/>
      </c>
    </row>
    <row r="21">
      <c r="A21" s="32" t="inlineStr">
        <is>
          <t>IT</t>
        </is>
      </c>
      <c r="B21" s="32" t="inlineStr">
        <is>
          <t>Tech</t>
        </is>
      </c>
      <c r="C21" s="36" t="inlineStr">
        <is>
          <t>Hiring cost</t>
        </is>
      </c>
      <c r="D21" s="37" t="n"/>
      <c r="E21" s="39">
        <f>E19*'Drivers FY27'!$J$7</f>
        <v/>
      </c>
      <c r="F21" s="39">
        <f>F19*'Drivers FY27'!$J$7</f>
        <v/>
      </c>
      <c r="G21" s="39">
        <f>G19*'Drivers FY27'!$J$7</f>
        <v/>
      </c>
      <c r="H21" s="39">
        <f>H19*'Drivers FY27'!$J$7</f>
        <v/>
      </c>
      <c r="I21" s="39">
        <f>I19*'Drivers FY27'!$J$7</f>
        <v/>
      </c>
      <c r="J21" s="39">
        <f>J19*'Drivers FY27'!$J$7</f>
        <v/>
      </c>
      <c r="K21" s="39">
        <f>K19*'Drivers FY27'!$J$7</f>
        <v/>
      </c>
      <c r="L21" s="39">
        <f>L19*'Drivers FY27'!$J$7</f>
        <v/>
      </c>
      <c r="M21" s="39">
        <f>M19*'Drivers FY27'!$J$7</f>
        <v/>
      </c>
      <c r="N21" s="39">
        <f>N19*'Drivers FY27'!$J$7</f>
        <v/>
      </c>
      <c r="O21" s="39">
        <f>O19*'Drivers FY27'!$J$7</f>
        <v/>
      </c>
      <c r="P21" s="39">
        <f>P19*'Drivers FY27'!$J$7</f>
        <v/>
      </c>
      <c r="Q21" s="27">
        <f>SUM(E21:P21)</f>
        <v/>
      </c>
    </row>
    <row r="22">
      <c r="A22" s="5" t="inlineStr">
        <is>
          <t>IT</t>
        </is>
      </c>
      <c r="B22" s="5" t="inlineStr">
        <is>
          <t>Sales</t>
        </is>
      </c>
      <c r="C22" s="14" t="inlineStr">
        <is>
          <t>FTE</t>
        </is>
      </c>
      <c r="D22" s="21">
        <f>'Drivers FY27'!C8</f>
        <v/>
      </c>
      <c r="E22" s="22">
        <f>D22-E23+E24</f>
        <v/>
      </c>
      <c r="F22" s="22">
        <f>E22-F23+F24</f>
        <v/>
      </c>
      <c r="G22" s="22">
        <f>F22-G23+G24</f>
        <v/>
      </c>
      <c r="H22" s="22">
        <f>G22-H23+H24</f>
        <v/>
      </c>
      <c r="I22" s="22">
        <f>H22-I23+I24</f>
        <v/>
      </c>
      <c r="J22" s="22">
        <f>I22-J23+J24</f>
        <v/>
      </c>
      <c r="K22" s="22">
        <f>J22-K23+K24</f>
        <v/>
      </c>
      <c r="L22" s="22">
        <f>K22-L23+L24</f>
        <v/>
      </c>
      <c r="M22" s="22">
        <f>L22-M23+M24</f>
        <v/>
      </c>
      <c r="N22" s="22">
        <f>M22-N23+N24</f>
        <v/>
      </c>
      <c r="O22" s="22">
        <f>N22-O23+O24</f>
        <v/>
      </c>
      <c r="P22" s="22">
        <f>O22-P23+P24</f>
        <v/>
      </c>
      <c r="Q22" s="22">
        <f>AVERAGE(E22:P22)</f>
        <v/>
      </c>
      <c r="R22" s="35">
        <f>'Drivers FY27'!G8*$F$3/12</f>
        <v/>
      </c>
      <c r="S22" s="20">
        <f>'Drivers FY27'!H8*$J$3</f>
        <v/>
      </c>
      <c r="T22" s="17">
        <f>'Drivers FY27'!D8</f>
        <v/>
      </c>
      <c r="U22" s="19">
        <f>'Drivers FY27'!I8</f>
        <v/>
      </c>
    </row>
    <row r="23">
      <c r="A23" s="5" t="inlineStr">
        <is>
          <t>IT</t>
        </is>
      </c>
      <c r="B23" s="5" t="inlineStr">
        <is>
          <t>Sales</t>
        </is>
      </c>
      <c r="C23" s="4" t="inlineStr">
        <is>
          <t>Leavers</t>
        </is>
      </c>
      <c r="E23" s="25">
        <f>D22*$R22</f>
        <v/>
      </c>
      <c r="F23" s="25">
        <f>E22*$R22</f>
        <v/>
      </c>
      <c r="G23" s="25">
        <f>F22*$R22</f>
        <v/>
      </c>
      <c r="H23" s="25">
        <f>G22*$R22</f>
        <v/>
      </c>
      <c r="I23" s="25">
        <f>H22*$R22</f>
        <v/>
      </c>
      <c r="J23" s="25">
        <f>I22*$R22</f>
        <v/>
      </c>
      <c r="K23" s="25">
        <f>J22*$R22</f>
        <v/>
      </c>
      <c r="L23" s="25">
        <f>K22*$R22</f>
        <v/>
      </c>
      <c r="M23" s="25">
        <f>L22*$R22</f>
        <v/>
      </c>
      <c r="N23" s="25">
        <f>M22*$R22</f>
        <v/>
      </c>
      <c r="O23" s="25">
        <f>N22*$R22</f>
        <v/>
      </c>
      <c r="P23" s="25">
        <f>O22*$R22</f>
        <v/>
      </c>
      <c r="Q23" s="22">
        <f>SUM(E23:P23)</f>
        <v/>
      </c>
    </row>
    <row r="24">
      <c r="A24" s="5" t="inlineStr">
        <is>
          <t>IT</t>
        </is>
      </c>
      <c r="B24" s="5" t="inlineStr">
        <is>
          <t>Sales</t>
        </is>
      </c>
      <c r="C24" s="4" t="inlineStr">
        <is>
          <t>Hires</t>
        </is>
      </c>
      <c r="E24" s="25">
        <f>IF(AND($L$3&gt;0,E$5&gt;=$L$3),0,IF(E$5&gt;Settings!$C$52,INDEX($E23:E23,E$5-Settings!$C$52),$D22*$R22)*$H$3+$D22*$S22/12)</f>
        <v/>
      </c>
      <c r="F24" s="25">
        <f>IF(AND($L$3&gt;0,F$5&gt;=$L$3),0,IF(F$5&gt;Settings!$C$52,INDEX($E23:E23,F$5-Settings!$C$52),$D22*$R22)*$H$3+$D22*$S22/12)</f>
        <v/>
      </c>
      <c r="G24" s="25">
        <f>IF(AND($L$3&gt;0,G$5&gt;=$L$3),0,IF(G$5&gt;Settings!$C$52,INDEX($E23:F23,G$5-Settings!$C$52),$D22*$R22)*$H$3+$D22*$S22/12)</f>
        <v/>
      </c>
      <c r="H24" s="25">
        <f>IF(AND($L$3&gt;0,H$5&gt;=$L$3),0,IF(H$5&gt;Settings!$C$52,INDEX($E23:G23,H$5-Settings!$C$52),$D22*$R22)*$H$3+$D22*$S22/12)</f>
        <v/>
      </c>
      <c r="I24" s="25">
        <f>IF(AND($L$3&gt;0,I$5&gt;=$L$3),0,IF(I$5&gt;Settings!$C$52,INDEX($E23:H23,I$5-Settings!$C$52),$D22*$R22)*$H$3+$D22*$S22/12)</f>
        <v/>
      </c>
      <c r="J24" s="25">
        <f>IF(AND($L$3&gt;0,J$5&gt;=$L$3),0,IF(J$5&gt;Settings!$C$52,INDEX($E23:I23,J$5-Settings!$C$52),$D22*$R22)*$H$3+$D22*$S22/12)</f>
        <v/>
      </c>
      <c r="K24" s="25">
        <f>IF(AND($L$3&gt;0,K$5&gt;=$L$3),0,IF(K$5&gt;Settings!$C$52,INDEX($E23:J23,K$5-Settings!$C$52),$D22*$R22)*$H$3+$D22*$S22/12)</f>
        <v/>
      </c>
      <c r="L24" s="25">
        <f>IF(AND($L$3&gt;0,L$5&gt;=$L$3),0,IF(L$5&gt;Settings!$C$52,INDEX($E23:K23,L$5-Settings!$C$52),$D22*$R22)*$H$3+$D22*$S22/12)</f>
        <v/>
      </c>
      <c r="M24" s="25">
        <f>IF(AND($L$3&gt;0,M$5&gt;=$L$3),0,IF(M$5&gt;Settings!$C$52,INDEX($E23:L23,M$5-Settings!$C$52),$D22*$R22)*$H$3+$D22*$S22/12)</f>
        <v/>
      </c>
      <c r="N24" s="25">
        <f>IF(AND($L$3&gt;0,N$5&gt;=$L$3),0,IF(N$5&gt;Settings!$C$52,INDEX($E23:M23,N$5-Settings!$C$52),$D22*$R22)*$H$3+$D22*$S22/12)</f>
        <v/>
      </c>
      <c r="O24" s="25">
        <f>IF(AND($L$3&gt;0,O$5&gt;=$L$3),0,IF(O$5&gt;Settings!$C$52,INDEX($E23:N23,O$5-Settings!$C$52),$D22*$R22)*$H$3+$D22*$S22/12)</f>
        <v/>
      </c>
      <c r="P24" s="25">
        <f>IF(AND($L$3&gt;0,P$5&gt;=$L$3),0,IF(P$5&gt;Settings!$C$52,INDEX($E23:O23,P$5-Settings!$C$52),$D22*$R22)*$H$3+$D22*$S22/12)</f>
        <v/>
      </c>
      <c r="Q24" s="22">
        <f>SUM(E24:P24)</f>
        <v/>
      </c>
    </row>
    <row r="25">
      <c r="A25" s="5" t="inlineStr">
        <is>
          <t>IT</t>
        </is>
      </c>
      <c r="B25" s="5" t="inlineStr">
        <is>
          <t>Sales</t>
        </is>
      </c>
      <c r="C25" s="4" t="inlineStr">
        <is>
          <t>Payroll cost</t>
        </is>
      </c>
      <c r="E25" s="29">
        <f>E22*($T22*(1+IF(E$5&gt;=Settings!$C$51,$U22,0)))/12</f>
        <v/>
      </c>
      <c r="F25" s="29">
        <f>F22*($T22*(1+IF(F$5&gt;=Settings!$C$51,$U22,0)))/12</f>
        <v/>
      </c>
      <c r="G25" s="29">
        <f>G22*($T22*(1+IF(G$5&gt;=Settings!$C$51,$U22,0)))/12</f>
        <v/>
      </c>
      <c r="H25" s="29">
        <f>H22*($T22*(1+IF(H$5&gt;=Settings!$C$51,$U22,0)))/12</f>
        <v/>
      </c>
      <c r="I25" s="29">
        <f>I22*($T22*(1+IF(I$5&gt;=Settings!$C$51,$U22,0)))/12</f>
        <v/>
      </c>
      <c r="J25" s="29">
        <f>J22*($T22*(1+IF(J$5&gt;=Settings!$C$51,$U22,0)))/12</f>
        <v/>
      </c>
      <c r="K25" s="29">
        <f>K22*($T22*(1+IF(K$5&gt;=Settings!$C$51,$U22,0)))/12</f>
        <v/>
      </c>
      <c r="L25" s="29">
        <f>L22*($T22*(1+IF(L$5&gt;=Settings!$C$51,$U22,0)))/12</f>
        <v/>
      </c>
      <c r="M25" s="29">
        <f>M22*($T22*(1+IF(M$5&gt;=Settings!$C$51,$U22,0)))/12</f>
        <v/>
      </c>
      <c r="N25" s="29">
        <f>N22*($T22*(1+IF(N$5&gt;=Settings!$C$51,$U22,0)))/12</f>
        <v/>
      </c>
      <c r="O25" s="29">
        <f>O22*($T22*(1+IF(O$5&gt;=Settings!$C$51,$U22,0)))/12</f>
        <v/>
      </c>
      <c r="P25" s="29">
        <f>P22*($T22*(1+IF(P$5&gt;=Settings!$C$51,$U22,0)))/12</f>
        <v/>
      </c>
      <c r="Q25" s="18">
        <f>SUM(E25:P25)</f>
        <v/>
      </c>
    </row>
    <row r="26">
      <c r="A26" s="5" t="inlineStr">
        <is>
          <t>IT</t>
        </is>
      </c>
      <c r="B26" s="5" t="inlineStr">
        <is>
          <t>Sales</t>
        </is>
      </c>
      <c r="C26" s="4" t="inlineStr">
        <is>
          <t>Hiring cost</t>
        </is>
      </c>
      <c r="E26" s="29">
        <f>E24*'Drivers FY27'!$J$8</f>
        <v/>
      </c>
      <c r="F26" s="29">
        <f>F24*'Drivers FY27'!$J$8</f>
        <v/>
      </c>
      <c r="G26" s="29">
        <f>G24*'Drivers FY27'!$J$8</f>
        <v/>
      </c>
      <c r="H26" s="29">
        <f>H24*'Drivers FY27'!$J$8</f>
        <v/>
      </c>
      <c r="I26" s="29">
        <f>I24*'Drivers FY27'!$J$8</f>
        <v/>
      </c>
      <c r="J26" s="29">
        <f>J24*'Drivers FY27'!$J$8</f>
        <v/>
      </c>
      <c r="K26" s="29">
        <f>K24*'Drivers FY27'!$J$8</f>
        <v/>
      </c>
      <c r="L26" s="29">
        <f>L24*'Drivers FY27'!$J$8</f>
        <v/>
      </c>
      <c r="M26" s="29">
        <f>M24*'Drivers FY27'!$J$8</f>
        <v/>
      </c>
      <c r="N26" s="29">
        <f>N24*'Drivers FY27'!$J$8</f>
        <v/>
      </c>
      <c r="O26" s="29">
        <f>O24*'Drivers FY27'!$J$8</f>
        <v/>
      </c>
      <c r="P26" s="29">
        <f>P24*'Drivers FY27'!$J$8</f>
        <v/>
      </c>
      <c r="Q26" s="18">
        <f>SUM(E26:P26)</f>
        <v/>
      </c>
    </row>
    <row r="27">
      <c r="A27" s="32" t="inlineStr">
        <is>
          <t>IT</t>
        </is>
      </c>
      <c r="B27" s="32" t="inlineStr">
        <is>
          <t>Finance</t>
        </is>
      </c>
      <c r="C27" s="33" t="inlineStr">
        <is>
          <t>FTE</t>
        </is>
      </c>
      <c r="D27" s="34">
        <f>'Drivers FY27'!C9</f>
        <v/>
      </c>
      <c r="E27" s="26">
        <f>D27-E28+E29</f>
        <v/>
      </c>
      <c r="F27" s="26">
        <f>E27-F28+F29</f>
        <v/>
      </c>
      <c r="G27" s="26">
        <f>F27-G28+G29</f>
        <v/>
      </c>
      <c r="H27" s="26">
        <f>G27-H28+H29</f>
        <v/>
      </c>
      <c r="I27" s="26">
        <f>H27-I28+I29</f>
        <v/>
      </c>
      <c r="J27" s="26">
        <f>I27-J28+J29</f>
        <v/>
      </c>
      <c r="K27" s="26">
        <f>J27-K28+K29</f>
        <v/>
      </c>
      <c r="L27" s="26">
        <f>K27-L28+L29</f>
        <v/>
      </c>
      <c r="M27" s="26">
        <f>L27-M28+M29</f>
        <v/>
      </c>
      <c r="N27" s="26">
        <f>M27-N28+N29</f>
        <v/>
      </c>
      <c r="O27" s="26">
        <f>N27-O28+O29</f>
        <v/>
      </c>
      <c r="P27" s="26">
        <f>O27-P28+P29</f>
        <v/>
      </c>
      <c r="Q27" s="26">
        <f>AVERAGE(E27:P27)</f>
        <v/>
      </c>
      <c r="R27" s="35">
        <f>'Drivers FY27'!G9*$F$3/12</f>
        <v/>
      </c>
      <c r="S27" s="20">
        <f>'Drivers FY27'!H9*$J$3</f>
        <v/>
      </c>
      <c r="T27" s="17">
        <f>'Drivers FY27'!D9</f>
        <v/>
      </c>
      <c r="U27" s="19">
        <f>'Drivers FY27'!I9</f>
        <v/>
      </c>
    </row>
    <row r="28">
      <c r="A28" s="32" t="inlineStr">
        <is>
          <t>IT</t>
        </is>
      </c>
      <c r="B28" s="32" t="inlineStr">
        <is>
          <t>Finance</t>
        </is>
      </c>
      <c r="C28" s="36" t="inlineStr">
        <is>
          <t>Leavers</t>
        </is>
      </c>
      <c r="D28" s="37" t="n"/>
      <c r="E28" s="38">
        <f>D27*$R27</f>
        <v/>
      </c>
      <c r="F28" s="38">
        <f>E27*$R27</f>
        <v/>
      </c>
      <c r="G28" s="38">
        <f>F27*$R27</f>
        <v/>
      </c>
      <c r="H28" s="38">
        <f>G27*$R27</f>
        <v/>
      </c>
      <c r="I28" s="38">
        <f>H27*$R27</f>
        <v/>
      </c>
      <c r="J28" s="38">
        <f>I27*$R27</f>
        <v/>
      </c>
      <c r="K28" s="38">
        <f>J27*$R27</f>
        <v/>
      </c>
      <c r="L28" s="38">
        <f>K27*$R27</f>
        <v/>
      </c>
      <c r="M28" s="38">
        <f>L27*$R27</f>
        <v/>
      </c>
      <c r="N28" s="38">
        <f>M27*$R27</f>
        <v/>
      </c>
      <c r="O28" s="38">
        <f>N27*$R27</f>
        <v/>
      </c>
      <c r="P28" s="38">
        <f>O27*$R27</f>
        <v/>
      </c>
      <c r="Q28" s="26">
        <f>SUM(E28:P28)</f>
        <v/>
      </c>
    </row>
    <row r="29">
      <c r="A29" s="32" t="inlineStr">
        <is>
          <t>IT</t>
        </is>
      </c>
      <c r="B29" s="32" t="inlineStr">
        <is>
          <t>Finance</t>
        </is>
      </c>
      <c r="C29" s="36" t="inlineStr">
        <is>
          <t>Hires</t>
        </is>
      </c>
      <c r="D29" s="37" t="n"/>
      <c r="E29" s="38">
        <f>IF(AND($L$3&gt;0,E$5&gt;=$L$3),0,IF(E$5&gt;Settings!$C$52,INDEX($E28:E28,E$5-Settings!$C$52),$D27*$R27)*$H$3+$D27*$S27/12)</f>
        <v/>
      </c>
      <c r="F29" s="38">
        <f>IF(AND($L$3&gt;0,F$5&gt;=$L$3),0,IF(F$5&gt;Settings!$C$52,INDEX($E28:E28,F$5-Settings!$C$52),$D27*$R27)*$H$3+$D27*$S27/12)</f>
        <v/>
      </c>
      <c r="G29" s="38">
        <f>IF(AND($L$3&gt;0,G$5&gt;=$L$3),0,IF(G$5&gt;Settings!$C$52,INDEX($E28:F28,G$5-Settings!$C$52),$D27*$R27)*$H$3+$D27*$S27/12)</f>
        <v/>
      </c>
      <c r="H29" s="38">
        <f>IF(AND($L$3&gt;0,H$5&gt;=$L$3),0,IF(H$5&gt;Settings!$C$52,INDEX($E28:G28,H$5-Settings!$C$52),$D27*$R27)*$H$3+$D27*$S27/12)</f>
        <v/>
      </c>
      <c r="I29" s="38">
        <f>IF(AND($L$3&gt;0,I$5&gt;=$L$3),0,IF(I$5&gt;Settings!$C$52,INDEX($E28:H28,I$5-Settings!$C$52),$D27*$R27)*$H$3+$D27*$S27/12)</f>
        <v/>
      </c>
      <c r="J29" s="38">
        <f>IF(AND($L$3&gt;0,J$5&gt;=$L$3),0,IF(J$5&gt;Settings!$C$52,INDEX($E28:I28,J$5-Settings!$C$52),$D27*$R27)*$H$3+$D27*$S27/12)</f>
        <v/>
      </c>
      <c r="K29" s="38">
        <f>IF(AND($L$3&gt;0,K$5&gt;=$L$3),0,IF(K$5&gt;Settings!$C$52,INDEX($E28:J28,K$5-Settings!$C$52),$D27*$R27)*$H$3+$D27*$S27/12)</f>
        <v/>
      </c>
      <c r="L29" s="38">
        <f>IF(AND($L$3&gt;0,L$5&gt;=$L$3),0,IF(L$5&gt;Settings!$C$52,INDEX($E28:K28,L$5-Settings!$C$52),$D27*$R27)*$H$3+$D27*$S27/12)</f>
        <v/>
      </c>
      <c r="M29" s="38">
        <f>IF(AND($L$3&gt;0,M$5&gt;=$L$3),0,IF(M$5&gt;Settings!$C$52,INDEX($E28:L28,M$5-Settings!$C$52),$D27*$R27)*$H$3+$D27*$S27/12)</f>
        <v/>
      </c>
      <c r="N29" s="38">
        <f>IF(AND($L$3&gt;0,N$5&gt;=$L$3),0,IF(N$5&gt;Settings!$C$52,INDEX($E28:M28,N$5-Settings!$C$52),$D27*$R27)*$H$3+$D27*$S27/12)</f>
        <v/>
      </c>
      <c r="O29" s="38">
        <f>IF(AND($L$3&gt;0,O$5&gt;=$L$3),0,IF(O$5&gt;Settings!$C$52,INDEX($E28:N28,O$5-Settings!$C$52),$D27*$R27)*$H$3+$D27*$S27/12)</f>
        <v/>
      </c>
      <c r="P29" s="38">
        <f>IF(AND($L$3&gt;0,P$5&gt;=$L$3),0,IF(P$5&gt;Settings!$C$52,INDEX($E28:O28,P$5-Settings!$C$52),$D27*$R27)*$H$3+$D27*$S27/12)</f>
        <v/>
      </c>
      <c r="Q29" s="26">
        <f>SUM(E29:P29)</f>
        <v/>
      </c>
    </row>
    <row r="30">
      <c r="A30" s="32" t="inlineStr">
        <is>
          <t>IT</t>
        </is>
      </c>
      <c r="B30" s="32" t="inlineStr">
        <is>
          <t>Finance</t>
        </is>
      </c>
      <c r="C30" s="36" t="inlineStr">
        <is>
          <t>Payroll cost</t>
        </is>
      </c>
      <c r="D30" s="37" t="n"/>
      <c r="E30" s="39">
        <f>E27*($T27*(1+IF(E$5&gt;=Settings!$C$51,$U27,0)))/12</f>
        <v/>
      </c>
      <c r="F30" s="39">
        <f>F27*($T27*(1+IF(F$5&gt;=Settings!$C$51,$U27,0)))/12</f>
        <v/>
      </c>
      <c r="G30" s="39">
        <f>G27*($T27*(1+IF(G$5&gt;=Settings!$C$51,$U27,0)))/12</f>
        <v/>
      </c>
      <c r="H30" s="39">
        <f>H27*($T27*(1+IF(H$5&gt;=Settings!$C$51,$U27,0)))/12</f>
        <v/>
      </c>
      <c r="I30" s="39">
        <f>I27*($T27*(1+IF(I$5&gt;=Settings!$C$51,$U27,0)))/12</f>
        <v/>
      </c>
      <c r="J30" s="39">
        <f>J27*($T27*(1+IF(J$5&gt;=Settings!$C$51,$U27,0)))/12</f>
        <v/>
      </c>
      <c r="K30" s="39">
        <f>K27*($T27*(1+IF(K$5&gt;=Settings!$C$51,$U27,0)))/12</f>
        <v/>
      </c>
      <c r="L30" s="39">
        <f>L27*($T27*(1+IF(L$5&gt;=Settings!$C$51,$U27,0)))/12</f>
        <v/>
      </c>
      <c r="M30" s="39">
        <f>M27*($T27*(1+IF(M$5&gt;=Settings!$C$51,$U27,0)))/12</f>
        <v/>
      </c>
      <c r="N30" s="39">
        <f>N27*($T27*(1+IF(N$5&gt;=Settings!$C$51,$U27,0)))/12</f>
        <v/>
      </c>
      <c r="O30" s="39">
        <f>O27*($T27*(1+IF(O$5&gt;=Settings!$C$51,$U27,0)))/12</f>
        <v/>
      </c>
      <c r="P30" s="39">
        <f>P27*($T27*(1+IF(P$5&gt;=Settings!$C$51,$U27,0)))/12</f>
        <v/>
      </c>
      <c r="Q30" s="27">
        <f>SUM(E30:P30)</f>
        <v/>
      </c>
    </row>
    <row r="31">
      <c r="A31" s="32" t="inlineStr">
        <is>
          <t>IT</t>
        </is>
      </c>
      <c r="B31" s="32" t="inlineStr">
        <is>
          <t>Finance</t>
        </is>
      </c>
      <c r="C31" s="36" t="inlineStr">
        <is>
          <t>Hiring cost</t>
        </is>
      </c>
      <c r="D31" s="37" t="n"/>
      <c r="E31" s="39">
        <f>E29*'Drivers FY27'!$J$9</f>
        <v/>
      </c>
      <c r="F31" s="39">
        <f>F29*'Drivers FY27'!$J$9</f>
        <v/>
      </c>
      <c r="G31" s="39">
        <f>G29*'Drivers FY27'!$J$9</f>
        <v/>
      </c>
      <c r="H31" s="39">
        <f>H29*'Drivers FY27'!$J$9</f>
        <v/>
      </c>
      <c r="I31" s="39">
        <f>I29*'Drivers FY27'!$J$9</f>
        <v/>
      </c>
      <c r="J31" s="39">
        <f>J29*'Drivers FY27'!$J$9</f>
        <v/>
      </c>
      <c r="K31" s="39">
        <f>K29*'Drivers FY27'!$J$9</f>
        <v/>
      </c>
      <c r="L31" s="39">
        <f>L29*'Drivers FY27'!$J$9</f>
        <v/>
      </c>
      <c r="M31" s="39">
        <f>M29*'Drivers FY27'!$J$9</f>
        <v/>
      </c>
      <c r="N31" s="39">
        <f>N29*'Drivers FY27'!$J$9</f>
        <v/>
      </c>
      <c r="O31" s="39">
        <f>O29*'Drivers FY27'!$J$9</f>
        <v/>
      </c>
      <c r="P31" s="39">
        <f>P29*'Drivers FY27'!$J$9</f>
        <v/>
      </c>
      <c r="Q31" s="27">
        <f>SUM(E31:P31)</f>
        <v/>
      </c>
    </row>
    <row r="32">
      <c r="A32" s="5" t="inlineStr">
        <is>
          <t>IT</t>
        </is>
      </c>
      <c r="B32" s="5" t="inlineStr">
        <is>
          <t>HR</t>
        </is>
      </c>
      <c r="C32" s="14" t="inlineStr">
        <is>
          <t>FTE</t>
        </is>
      </c>
      <c r="D32" s="21">
        <f>'Drivers FY27'!C10</f>
        <v/>
      </c>
      <c r="E32" s="22">
        <f>D32-E33+E34</f>
        <v/>
      </c>
      <c r="F32" s="22">
        <f>E32-F33+F34</f>
        <v/>
      </c>
      <c r="G32" s="22">
        <f>F32-G33+G34</f>
        <v/>
      </c>
      <c r="H32" s="22">
        <f>G32-H33+H34</f>
        <v/>
      </c>
      <c r="I32" s="22">
        <f>H32-I33+I34</f>
        <v/>
      </c>
      <c r="J32" s="22">
        <f>I32-J33+J34</f>
        <v/>
      </c>
      <c r="K32" s="22">
        <f>J32-K33+K34</f>
        <v/>
      </c>
      <c r="L32" s="22">
        <f>K32-L33+L34</f>
        <v/>
      </c>
      <c r="M32" s="22">
        <f>L32-M33+M34</f>
        <v/>
      </c>
      <c r="N32" s="22">
        <f>M32-N33+N34</f>
        <v/>
      </c>
      <c r="O32" s="22">
        <f>N32-O33+O34</f>
        <v/>
      </c>
      <c r="P32" s="22">
        <f>O32-P33+P34</f>
        <v/>
      </c>
      <c r="Q32" s="22">
        <f>AVERAGE(E32:P32)</f>
        <v/>
      </c>
      <c r="R32" s="35">
        <f>'Drivers FY27'!G10*$F$3/12</f>
        <v/>
      </c>
      <c r="S32" s="20">
        <f>'Drivers FY27'!H10*$J$3</f>
        <v/>
      </c>
      <c r="T32" s="17">
        <f>'Drivers FY27'!D10</f>
        <v/>
      </c>
      <c r="U32" s="19">
        <f>'Drivers FY27'!I10</f>
        <v/>
      </c>
    </row>
    <row r="33">
      <c r="A33" s="5" t="inlineStr">
        <is>
          <t>IT</t>
        </is>
      </c>
      <c r="B33" s="5" t="inlineStr">
        <is>
          <t>HR</t>
        </is>
      </c>
      <c r="C33" s="4" t="inlineStr">
        <is>
          <t>Leavers</t>
        </is>
      </c>
      <c r="E33" s="25">
        <f>D32*$R32</f>
        <v/>
      </c>
      <c r="F33" s="25">
        <f>E32*$R32</f>
        <v/>
      </c>
      <c r="G33" s="25">
        <f>F32*$R32</f>
        <v/>
      </c>
      <c r="H33" s="25">
        <f>G32*$R32</f>
        <v/>
      </c>
      <c r="I33" s="25">
        <f>H32*$R32</f>
        <v/>
      </c>
      <c r="J33" s="25">
        <f>I32*$R32</f>
        <v/>
      </c>
      <c r="K33" s="25">
        <f>J32*$R32</f>
        <v/>
      </c>
      <c r="L33" s="25">
        <f>K32*$R32</f>
        <v/>
      </c>
      <c r="M33" s="25">
        <f>L32*$R32</f>
        <v/>
      </c>
      <c r="N33" s="25">
        <f>M32*$R32</f>
        <v/>
      </c>
      <c r="O33" s="25">
        <f>N32*$R32</f>
        <v/>
      </c>
      <c r="P33" s="25">
        <f>O32*$R32</f>
        <v/>
      </c>
      <c r="Q33" s="22">
        <f>SUM(E33:P33)</f>
        <v/>
      </c>
    </row>
    <row r="34">
      <c r="A34" s="5" t="inlineStr">
        <is>
          <t>IT</t>
        </is>
      </c>
      <c r="B34" s="5" t="inlineStr">
        <is>
          <t>HR</t>
        </is>
      </c>
      <c r="C34" s="4" t="inlineStr">
        <is>
          <t>Hires</t>
        </is>
      </c>
      <c r="E34" s="25">
        <f>IF(AND($L$3&gt;0,E$5&gt;=$L$3),0,IF(E$5&gt;Settings!$C$52,INDEX($E33:E33,E$5-Settings!$C$52),$D32*$R32)*$H$3+$D32*$S32/12)</f>
        <v/>
      </c>
      <c r="F34" s="25">
        <f>IF(AND($L$3&gt;0,F$5&gt;=$L$3),0,IF(F$5&gt;Settings!$C$52,INDEX($E33:E33,F$5-Settings!$C$52),$D32*$R32)*$H$3+$D32*$S32/12)</f>
        <v/>
      </c>
      <c r="G34" s="25">
        <f>IF(AND($L$3&gt;0,G$5&gt;=$L$3),0,IF(G$5&gt;Settings!$C$52,INDEX($E33:F33,G$5-Settings!$C$52),$D32*$R32)*$H$3+$D32*$S32/12)</f>
        <v/>
      </c>
      <c r="H34" s="25">
        <f>IF(AND($L$3&gt;0,H$5&gt;=$L$3),0,IF(H$5&gt;Settings!$C$52,INDEX($E33:G33,H$5-Settings!$C$52),$D32*$R32)*$H$3+$D32*$S32/12)</f>
        <v/>
      </c>
      <c r="I34" s="25">
        <f>IF(AND($L$3&gt;0,I$5&gt;=$L$3),0,IF(I$5&gt;Settings!$C$52,INDEX($E33:H33,I$5-Settings!$C$52),$D32*$R32)*$H$3+$D32*$S32/12)</f>
        <v/>
      </c>
      <c r="J34" s="25">
        <f>IF(AND($L$3&gt;0,J$5&gt;=$L$3),0,IF(J$5&gt;Settings!$C$52,INDEX($E33:I33,J$5-Settings!$C$52),$D32*$R32)*$H$3+$D32*$S32/12)</f>
        <v/>
      </c>
      <c r="K34" s="25">
        <f>IF(AND($L$3&gt;0,K$5&gt;=$L$3),0,IF(K$5&gt;Settings!$C$52,INDEX($E33:J33,K$5-Settings!$C$52),$D32*$R32)*$H$3+$D32*$S32/12)</f>
        <v/>
      </c>
      <c r="L34" s="25">
        <f>IF(AND($L$3&gt;0,L$5&gt;=$L$3),0,IF(L$5&gt;Settings!$C$52,INDEX($E33:K33,L$5-Settings!$C$52),$D32*$R32)*$H$3+$D32*$S32/12)</f>
        <v/>
      </c>
      <c r="M34" s="25">
        <f>IF(AND($L$3&gt;0,M$5&gt;=$L$3),0,IF(M$5&gt;Settings!$C$52,INDEX($E33:L33,M$5-Settings!$C$52),$D32*$R32)*$H$3+$D32*$S32/12)</f>
        <v/>
      </c>
      <c r="N34" s="25">
        <f>IF(AND($L$3&gt;0,N$5&gt;=$L$3),0,IF(N$5&gt;Settings!$C$52,INDEX($E33:M33,N$5-Settings!$C$52),$D32*$R32)*$H$3+$D32*$S32/12)</f>
        <v/>
      </c>
      <c r="O34" s="25">
        <f>IF(AND($L$3&gt;0,O$5&gt;=$L$3),0,IF(O$5&gt;Settings!$C$52,INDEX($E33:N33,O$5-Settings!$C$52),$D32*$R32)*$H$3+$D32*$S32/12)</f>
        <v/>
      </c>
      <c r="P34" s="25">
        <f>IF(AND($L$3&gt;0,P$5&gt;=$L$3),0,IF(P$5&gt;Settings!$C$52,INDEX($E33:O33,P$5-Settings!$C$52),$D32*$R32)*$H$3+$D32*$S32/12)</f>
        <v/>
      </c>
      <c r="Q34" s="22">
        <f>SUM(E34:P34)</f>
        <v/>
      </c>
    </row>
    <row r="35">
      <c r="A35" s="5" t="inlineStr">
        <is>
          <t>IT</t>
        </is>
      </c>
      <c r="B35" s="5" t="inlineStr">
        <is>
          <t>HR</t>
        </is>
      </c>
      <c r="C35" s="4" t="inlineStr">
        <is>
          <t>Payroll cost</t>
        </is>
      </c>
      <c r="E35" s="29">
        <f>E32*($T32*(1+IF(E$5&gt;=Settings!$C$51,$U32,0)))/12</f>
        <v/>
      </c>
      <c r="F35" s="29">
        <f>F32*($T32*(1+IF(F$5&gt;=Settings!$C$51,$U32,0)))/12</f>
        <v/>
      </c>
      <c r="G35" s="29">
        <f>G32*($T32*(1+IF(G$5&gt;=Settings!$C$51,$U32,0)))/12</f>
        <v/>
      </c>
      <c r="H35" s="29">
        <f>H32*($T32*(1+IF(H$5&gt;=Settings!$C$51,$U32,0)))/12</f>
        <v/>
      </c>
      <c r="I35" s="29">
        <f>I32*($T32*(1+IF(I$5&gt;=Settings!$C$51,$U32,0)))/12</f>
        <v/>
      </c>
      <c r="J35" s="29">
        <f>J32*($T32*(1+IF(J$5&gt;=Settings!$C$51,$U32,0)))/12</f>
        <v/>
      </c>
      <c r="K35" s="29">
        <f>K32*($T32*(1+IF(K$5&gt;=Settings!$C$51,$U32,0)))/12</f>
        <v/>
      </c>
      <c r="L35" s="29">
        <f>L32*($T32*(1+IF(L$5&gt;=Settings!$C$51,$U32,0)))/12</f>
        <v/>
      </c>
      <c r="M35" s="29">
        <f>M32*($T32*(1+IF(M$5&gt;=Settings!$C$51,$U32,0)))/12</f>
        <v/>
      </c>
      <c r="N35" s="29">
        <f>N32*($T32*(1+IF(N$5&gt;=Settings!$C$51,$U32,0)))/12</f>
        <v/>
      </c>
      <c r="O35" s="29">
        <f>O32*($T32*(1+IF(O$5&gt;=Settings!$C$51,$U32,0)))/12</f>
        <v/>
      </c>
      <c r="P35" s="29">
        <f>P32*($T32*(1+IF(P$5&gt;=Settings!$C$51,$U32,0)))/12</f>
        <v/>
      </c>
      <c r="Q35" s="18">
        <f>SUM(E35:P35)</f>
        <v/>
      </c>
    </row>
    <row r="36">
      <c r="A36" s="5" t="inlineStr">
        <is>
          <t>IT</t>
        </is>
      </c>
      <c r="B36" s="5" t="inlineStr">
        <is>
          <t>HR</t>
        </is>
      </c>
      <c r="C36" s="4" t="inlineStr">
        <is>
          <t>Hiring cost</t>
        </is>
      </c>
      <c r="E36" s="29">
        <f>E34*'Drivers FY27'!$J$10</f>
        <v/>
      </c>
      <c r="F36" s="29">
        <f>F34*'Drivers FY27'!$J$10</f>
        <v/>
      </c>
      <c r="G36" s="29">
        <f>G34*'Drivers FY27'!$J$10</f>
        <v/>
      </c>
      <c r="H36" s="29">
        <f>H34*'Drivers FY27'!$J$10</f>
        <v/>
      </c>
      <c r="I36" s="29">
        <f>I34*'Drivers FY27'!$J$10</f>
        <v/>
      </c>
      <c r="J36" s="29">
        <f>J34*'Drivers FY27'!$J$10</f>
        <v/>
      </c>
      <c r="K36" s="29">
        <f>K34*'Drivers FY27'!$J$10</f>
        <v/>
      </c>
      <c r="L36" s="29">
        <f>L34*'Drivers FY27'!$J$10</f>
        <v/>
      </c>
      <c r="M36" s="29">
        <f>M34*'Drivers FY27'!$J$10</f>
        <v/>
      </c>
      <c r="N36" s="29">
        <f>N34*'Drivers FY27'!$J$10</f>
        <v/>
      </c>
      <c r="O36" s="29">
        <f>O34*'Drivers FY27'!$J$10</f>
        <v/>
      </c>
      <c r="P36" s="29">
        <f>P34*'Drivers FY27'!$J$10</f>
        <v/>
      </c>
      <c r="Q36" s="18">
        <f>SUM(E36:P36)</f>
        <v/>
      </c>
    </row>
    <row r="37">
      <c r="A37" s="32" t="inlineStr">
        <is>
          <t>PL</t>
        </is>
      </c>
      <c r="B37" s="32" t="inlineStr">
        <is>
          <t>Customer Service</t>
        </is>
      </c>
      <c r="C37" s="33" t="inlineStr">
        <is>
          <t>FTE</t>
        </is>
      </c>
      <c r="D37" s="34">
        <f>'Drivers FY27'!C11</f>
        <v/>
      </c>
      <c r="E37" s="26">
        <f>D37-E38+E39</f>
        <v/>
      </c>
      <c r="F37" s="26">
        <f>E37-F38+F39</f>
        <v/>
      </c>
      <c r="G37" s="26">
        <f>F37-G38+G39</f>
        <v/>
      </c>
      <c r="H37" s="26">
        <f>G37-H38+H39</f>
        <v/>
      </c>
      <c r="I37" s="26">
        <f>H37-I38+I39</f>
        <v/>
      </c>
      <c r="J37" s="26">
        <f>I37-J38+J39</f>
        <v/>
      </c>
      <c r="K37" s="26">
        <f>J37-K38+K39</f>
        <v/>
      </c>
      <c r="L37" s="26">
        <f>K37-L38+L39</f>
        <v/>
      </c>
      <c r="M37" s="26">
        <f>L37-M38+M39</f>
        <v/>
      </c>
      <c r="N37" s="26">
        <f>M37-N38+N39</f>
        <v/>
      </c>
      <c r="O37" s="26">
        <f>N37-O38+O39</f>
        <v/>
      </c>
      <c r="P37" s="26">
        <f>O37-P38+P39</f>
        <v/>
      </c>
      <c r="Q37" s="26">
        <f>AVERAGE(E37:P37)</f>
        <v/>
      </c>
      <c r="R37" s="35">
        <f>'Drivers FY27'!G11*$F$3/12</f>
        <v/>
      </c>
      <c r="S37" s="20">
        <f>'Drivers FY27'!H11*$J$3</f>
        <v/>
      </c>
      <c r="T37" s="17">
        <f>'Drivers FY27'!D11</f>
        <v/>
      </c>
      <c r="U37" s="19">
        <f>'Drivers FY27'!I11</f>
        <v/>
      </c>
    </row>
    <row r="38">
      <c r="A38" s="32" t="inlineStr">
        <is>
          <t>PL</t>
        </is>
      </c>
      <c r="B38" s="32" t="inlineStr">
        <is>
          <t>Customer Service</t>
        </is>
      </c>
      <c r="C38" s="36" t="inlineStr">
        <is>
          <t>Leavers</t>
        </is>
      </c>
      <c r="D38" s="37" t="n"/>
      <c r="E38" s="38">
        <f>D37*$R37</f>
        <v/>
      </c>
      <c r="F38" s="38">
        <f>E37*$R37</f>
        <v/>
      </c>
      <c r="G38" s="38">
        <f>F37*$R37</f>
        <v/>
      </c>
      <c r="H38" s="38">
        <f>G37*$R37</f>
        <v/>
      </c>
      <c r="I38" s="38">
        <f>H37*$R37</f>
        <v/>
      </c>
      <c r="J38" s="38">
        <f>I37*$R37</f>
        <v/>
      </c>
      <c r="K38" s="38">
        <f>J37*$R37</f>
        <v/>
      </c>
      <c r="L38" s="38">
        <f>K37*$R37</f>
        <v/>
      </c>
      <c r="M38" s="38">
        <f>L37*$R37</f>
        <v/>
      </c>
      <c r="N38" s="38">
        <f>M37*$R37</f>
        <v/>
      </c>
      <c r="O38" s="38">
        <f>N37*$R37</f>
        <v/>
      </c>
      <c r="P38" s="38">
        <f>O37*$R37</f>
        <v/>
      </c>
      <c r="Q38" s="26">
        <f>SUM(E38:P38)</f>
        <v/>
      </c>
    </row>
    <row r="39">
      <c r="A39" s="32" t="inlineStr">
        <is>
          <t>PL</t>
        </is>
      </c>
      <c r="B39" s="32" t="inlineStr">
        <is>
          <t>Customer Service</t>
        </is>
      </c>
      <c r="C39" s="36" t="inlineStr">
        <is>
          <t>Hires</t>
        </is>
      </c>
      <c r="D39" s="37" t="n"/>
      <c r="E39" s="38">
        <f>IF(AND($L$3&gt;0,E$5&gt;=$L$3),0,IF(E$5&gt;Settings!$C$52,INDEX($E38:E38,E$5-Settings!$C$52),$D37*$R37)*$H$3+$D37*$S37/12)</f>
        <v/>
      </c>
      <c r="F39" s="38">
        <f>IF(AND($L$3&gt;0,F$5&gt;=$L$3),0,IF(F$5&gt;Settings!$C$52,INDEX($E38:E38,F$5-Settings!$C$52),$D37*$R37)*$H$3+$D37*$S37/12)</f>
        <v/>
      </c>
      <c r="G39" s="38">
        <f>IF(AND($L$3&gt;0,G$5&gt;=$L$3),0,IF(G$5&gt;Settings!$C$52,INDEX($E38:F38,G$5-Settings!$C$52),$D37*$R37)*$H$3+$D37*$S37/12)</f>
        <v/>
      </c>
      <c r="H39" s="38">
        <f>IF(AND($L$3&gt;0,H$5&gt;=$L$3),0,IF(H$5&gt;Settings!$C$52,INDEX($E38:G38,H$5-Settings!$C$52),$D37*$R37)*$H$3+$D37*$S37/12)</f>
        <v/>
      </c>
      <c r="I39" s="38">
        <f>IF(AND($L$3&gt;0,I$5&gt;=$L$3),0,IF(I$5&gt;Settings!$C$52,INDEX($E38:H38,I$5-Settings!$C$52),$D37*$R37)*$H$3+$D37*$S37/12)</f>
        <v/>
      </c>
      <c r="J39" s="38">
        <f>IF(AND($L$3&gt;0,J$5&gt;=$L$3),0,IF(J$5&gt;Settings!$C$52,INDEX($E38:I38,J$5-Settings!$C$52),$D37*$R37)*$H$3+$D37*$S37/12)</f>
        <v/>
      </c>
      <c r="K39" s="38">
        <f>IF(AND($L$3&gt;0,K$5&gt;=$L$3),0,IF(K$5&gt;Settings!$C$52,INDEX($E38:J38,K$5-Settings!$C$52),$D37*$R37)*$H$3+$D37*$S37/12)</f>
        <v/>
      </c>
      <c r="L39" s="38">
        <f>IF(AND($L$3&gt;0,L$5&gt;=$L$3),0,IF(L$5&gt;Settings!$C$52,INDEX($E38:K38,L$5-Settings!$C$52),$D37*$R37)*$H$3+$D37*$S37/12)</f>
        <v/>
      </c>
      <c r="M39" s="38">
        <f>IF(AND($L$3&gt;0,M$5&gt;=$L$3),0,IF(M$5&gt;Settings!$C$52,INDEX($E38:L38,M$5-Settings!$C$52),$D37*$R37)*$H$3+$D37*$S37/12)</f>
        <v/>
      </c>
      <c r="N39" s="38">
        <f>IF(AND($L$3&gt;0,N$5&gt;=$L$3),0,IF(N$5&gt;Settings!$C$52,INDEX($E38:M38,N$5-Settings!$C$52),$D37*$R37)*$H$3+$D37*$S37/12)</f>
        <v/>
      </c>
      <c r="O39" s="38">
        <f>IF(AND($L$3&gt;0,O$5&gt;=$L$3),0,IF(O$5&gt;Settings!$C$52,INDEX($E38:N38,O$5-Settings!$C$52),$D37*$R37)*$H$3+$D37*$S37/12)</f>
        <v/>
      </c>
      <c r="P39" s="38">
        <f>IF(AND($L$3&gt;0,P$5&gt;=$L$3),0,IF(P$5&gt;Settings!$C$52,INDEX($E38:O38,P$5-Settings!$C$52),$D37*$R37)*$H$3+$D37*$S37/12)</f>
        <v/>
      </c>
      <c r="Q39" s="26">
        <f>SUM(E39:P39)</f>
        <v/>
      </c>
    </row>
    <row r="40">
      <c r="A40" s="32" t="inlineStr">
        <is>
          <t>PL</t>
        </is>
      </c>
      <c r="B40" s="32" t="inlineStr">
        <is>
          <t>Customer Service</t>
        </is>
      </c>
      <c r="C40" s="36" t="inlineStr">
        <is>
          <t>Payroll cost</t>
        </is>
      </c>
      <c r="D40" s="37" t="n"/>
      <c r="E40" s="39">
        <f>E37*($T37*(1+IF(E$5&gt;=Settings!$C$51,$U37,0)))/12</f>
        <v/>
      </c>
      <c r="F40" s="39">
        <f>F37*($T37*(1+IF(F$5&gt;=Settings!$C$51,$U37,0)))/12</f>
        <v/>
      </c>
      <c r="G40" s="39">
        <f>G37*($T37*(1+IF(G$5&gt;=Settings!$C$51,$U37,0)))/12</f>
        <v/>
      </c>
      <c r="H40" s="39">
        <f>H37*($T37*(1+IF(H$5&gt;=Settings!$C$51,$U37,0)))/12</f>
        <v/>
      </c>
      <c r="I40" s="39">
        <f>I37*($T37*(1+IF(I$5&gt;=Settings!$C$51,$U37,0)))/12</f>
        <v/>
      </c>
      <c r="J40" s="39">
        <f>J37*($T37*(1+IF(J$5&gt;=Settings!$C$51,$U37,0)))/12</f>
        <v/>
      </c>
      <c r="K40" s="39">
        <f>K37*($T37*(1+IF(K$5&gt;=Settings!$C$51,$U37,0)))/12</f>
        <v/>
      </c>
      <c r="L40" s="39">
        <f>L37*($T37*(1+IF(L$5&gt;=Settings!$C$51,$U37,0)))/12</f>
        <v/>
      </c>
      <c r="M40" s="39">
        <f>M37*($T37*(1+IF(M$5&gt;=Settings!$C$51,$U37,0)))/12</f>
        <v/>
      </c>
      <c r="N40" s="39">
        <f>N37*($T37*(1+IF(N$5&gt;=Settings!$C$51,$U37,0)))/12</f>
        <v/>
      </c>
      <c r="O40" s="39">
        <f>O37*($T37*(1+IF(O$5&gt;=Settings!$C$51,$U37,0)))/12</f>
        <v/>
      </c>
      <c r="P40" s="39">
        <f>P37*($T37*(1+IF(P$5&gt;=Settings!$C$51,$U37,0)))/12</f>
        <v/>
      </c>
      <c r="Q40" s="27">
        <f>SUM(E40:P40)</f>
        <v/>
      </c>
    </row>
    <row r="41">
      <c r="A41" s="32" t="inlineStr">
        <is>
          <t>PL</t>
        </is>
      </c>
      <c r="B41" s="32" t="inlineStr">
        <is>
          <t>Customer Service</t>
        </is>
      </c>
      <c r="C41" s="36" t="inlineStr">
        <is>
          <t>Hiring cost</t>
        </is>
      </c>
      <c r="D41" s="37" t="n"/>
      <c r="E41" s="39">
        <f>E39*'Drivers FY27'!$J$11</f>
        <v/>
      </c>
      <c r="F41" s="39">
        <f>F39*'Drivers FY27'!$J$11</f>
        <v/>
      </c>
      <c r="G41" s="39">
        <f>G39*'Drivers FY27'!$J$11</f>
        <v/>
      </c>
      <c r="H41" s="39">
        <f>H39*'Drivers FY27'!$J$11</f>
        <v/>
      </c>
      <c r="I41" s="39">
        <f>I39*'Drivers FY27'!$J$11</f>
        <v/>
      </c>
      <c r="J41" s="39">
        <f>J39*'Drivers FY27'!$J$11</f>
        <v/>
      </c>
      <c r="K41" s="39">
        <f>K39*'Drivers FY27'!$J$11</f>
        <v/>
      </c>
      <c r="L41" s="39">
        <f>L39*'Drivers FY27'!$J$11</f>
        <v/>
      </c>
      <c r="M41" s="39">
        <f>M39*'Drivers FY27'!$J$11</f>
        <v/>
      </c>
      <c r="N41" s="39">
        <f>N39*'Drivers FY27'!$J$11</f>
        <v/>
      </c>
      <c r="O41" s="39">
        <f>O39*'Drivers FY27'!$J$11</f>
        <v/>
      </c>
      <c r="P41" s="39">
        <f>P39*'Drivers FY27'!$J$11</f>
        <v/>
      </c>
      <c r="Q41" s="27">
        <f>SUM(E41:P41)</f>
        <v/>
      </c>
    </row>
    <row r="42">
      <c r="A42" s="5" t="inlineStr">
        <is>
          <t>PL</t>
        </is>
      </c>
      <c r="B42" s="5" t="inlineStr">
        <is>
          <t>Operations</t>
        </is>
      </c>
      <c r="C42" s="14" t="inlineStr">
        <is>
          <t>FTE</t>
        </is>
      </c>
      <c r="D42" s="21">
        <f>'Drivers FY27'!C12</f>
        <v/>
      </c>
      <c r="E42" s="22">
        <f>D42-E43+E44</f>
        <v/>
      </c>
      <c r="F42" s="22">
        <f>E42-F43+F44</f>
        <v/>
      </c>
      <c r="G42" s="22">
        <f>F42-G43+G44</f>
        <v/>
      </c>
      <c r="H42" s="22">
        <f>G42-H43+H44</f>
        <v/>
      </c>
      <c r="I42" s="22">
        <f>H42-I43+I44</f>
        <v/>
      </c>
      <c r="J42" s="22">
        <f>I42-J43+J44</f>
        <v/>
      </c>
      <c r="K42" s="22">
        <f>J42-K43+K44</f>
        <v/>
      </c>
      <c r="L42" s="22">
        <f>K42-L43+L44</f>
        <v/>
      </c>
      <c r="M42" s="22">
        <f>L42-M43+M44</f>
        <v/>
      </c>
      <c r="N42" s="22">
        <f>M42-N43+N44</f>
        <v/>
      </c>
      <c r="O42" s="22">
        <f>N42-O43+O44</f>
        <v/>
      </c>
      <c r="P42" s="22">
        <f>O42-P43+P44</f>
        <v/>
      </c>
      <c r="Q42" s="22">
        <f>AVERAGE(E42:P42)</f>
        <v/>
      </c>
      <c r="R42" s="35">
        <f>'Drivers FY27'!G12*$F$3/12</f>
        <v/>
      </c>
      <c r="S42" s="20">
        <f>'Drivers FY27'!H12*$J$3</f>
        <v/>
      </c>
      <c r="T42" s="17">
        <f>'Drivers FY27'!D12</f>
        <v/>
      </c>
      <c r="U42" s="19">
        <f>'Drivers FY27'!I12</f>
        <v/>
      </c>
    </row>
    <row r="43">
      <c r="A43" s="5" t="inlineStr">
        <is>
          <t>PL</t>
        </is>
      </c>
      <c r="B43" s="5" t="inlineStr">
        <is>
          <t>Operations</t>
        </is>
      </c>
      <c r="C43" s="4" t="inlineStr">
        <is>
          <t>Leavers</t>
        </is>
      </c>
      <c r="E43" s="25">
        <f>D42*$R42</f>
        <v/>
      </c>
      <c r="F43" s="25">
        <f>E42*$R42</f>
        <v/>
      </c>
      <c r="G43" s="25">
        <f>F42*$R42</f>
        <v/>
      </c>
      <c r="H43" s="25">
        <f>G42*$R42</f>
        <v/>
      </c>
      <c r="I43" s="25">
        <f>H42*$R42</f>
        <v/>
      </c>
      <c r="J43" s="25">
        <f>I42*$R42</f>
        <v/>
      </c>
      <c r="K43" s="25">
        <f>J42*$R42</f>
        <v/>
      </c>
      <c r="L43" s="25">
        <f>K42*$R42</f>
        <v/>
      </c>
      <c r="M43" s="25">
        <f>L42*$R42</f>
        <v/>
      </c>
      <c r="N43" s="25">
        <f>M42*$R42</f>
        <v/>
      </c>
      <c r="O43" s="25">
        <f>N42*$R42</f>
        <v/>
      </c>
      <c r="P43" s="25">
        <f>O42*$R42</f>
        <v/>
      </c>
      <c r="Q43" s="22">
        <f>SUM(E43:P43)</f>
        <v/>
      </c>
    </row>
    <row r="44">
      <c r="A44" s="5" t="inlineStr">
        <is>
          <t>PL</t>
        </is>
      </c>
      <c r="B44" s="5" t="inlineStr">
        <is>
          <t>Operations</t>
        </is>
      </c>
      <c r="C44" s="4" t="inlineStr">
        <is>
          <t>Hires</t>
        </is>
      </c>
      <c r="E44" s="25">
        <f>IF(AND($L$3&gt;0,E$5&gt;=$L$3),0,IF(E$5&gt;Settings!$C$52,INDEX($E43:E43,E$5-Settings!$C$52),$D42*$R42)*$H$3+$D42*$S42/12)</f>
        <v/>
      </c>
      <c r="F44" s="25">
        <f>IF(AND($L$3&gt;0,F$5&gt;=$L$3),0,IF(F$5&gt;Settings!$C$52,INDEX($E43:E43,F$5-Settings!$C$52),$D42*$R42)*$H$3+$D42*$S42/12)</f>
        <v/>
      </c>
      <c r="G44" s="25">
        <f>IF(AND($L$3&gt;0,G$5&gt;=$L$3),0,IF(G$5&gt;Settings!$C$52,INDEX($E43:F43,G$5-Settings!$C$52),$D42*$R42)*$H$3+$D42*$S42/12)</f>
        <v/>
      </c>
      <c r="H44" s="25">
        <f>IF(AND($L$3&gt;0,H$5&gt;=$L$3),0,IF(H$5&gt;Settings!$C$52,INDEX($E43:G43,H$5-Settings!$C$52),$D42*$R42)*$H$3+$D42*$S42/12)</f>
        <v/>
      </c>
      <c r="I44" s="25">
        <f>IF(AND($L$3&gt;0,I$5&gt;=$L$3),0,IF(I$5&gt;Settings!$C$52,INDEX($E43:H43,I$5-Settings!$C$52),$D42*$R42)*$H$3+$D42*$S42/12)</f>
        <v/>
      </c>
      <c r="J44" s="25">
        <f>IF(AND($L$3&gt;0,J$5&gt;=$L$3),0,IF(J$5&gt;Settings!$C$52,INDEX($E43:I43,J$5-Settings!$C$52),$D42*$R42)*$H$3+$D42*$S42/12)</f>
        <v/>
      </c>
      <c r="K44" s="25">
        <f>IF(AND($L$3&gt;0,K$5&gt;=$L$3),0,IF(K$5&gt;Settings!$C$52,INDEX($E43:J43,K$5-Settings!$C$52),$D42*$R42)*$H$3+$D42*$S42/12)</f>
        <v/>
      </c>
      <c r="L44" s="25">
        <f>IF(AND($L$3&gt;0,L$5&gt;=$L$3),0,IF(L$5&gt;Settings!$C$52,INDEX($E43:K43,L$5-Settings!$C$52),$D42*$R42)*$H$3+$D42*$S42/12)</f>
        <v/>
      </c>
      <c r="M44" s="25">
        <f>IF(AND($L$3&gt;0,M$5&gt;=$L$3),0,IF(M$5&gt;Settings!$C$52,INDEX($E43:L43,M$5-Settings!$C$52),$D42*$R42)*$H$3+$D42*$S42/12)</f>
        <v/>
      </c>
      <c r="N44" s="25">
        <f>IF(AND($L$3&gt;0,N$5&gt;=$L$3),0,IF(N$5&gt;Settings!$C$52,INDEX($E43:M43,N$5-Settings!$C$52),$D42*$R42)*$H$3+$D42*$S42/12)</f>
        <v/>
      </c>
      <c r="O44" s="25">
        <f>IF(AND($L$3&gt;0,O$5&gt;=$L$3),0,IF(O$5&gt;Settings!$C$52,INDEX($E43:N43,O$5-Settings!$C$52),$D42*$R42)*$H$3+$D42*$S42/12)</f>
        <v/>
      </c>
      <c r="P44" s="25">
        <f>IF(AND($L$3&gt;0,P$5&gt;=$L$3),0,IF(P$5&gt;Settings!$C$52,INDEX($E43:O43,P$5-Settings!$C$52),$D42*$R42)*$H$3+$D42*$S42/12)</f>
        <v/>
      </c>
      <c r="Q44" s="22">
        <f>SUM(E44:P44)</f>
        <v/>
      </c>
    </row>
    <row r="45">
      <c r="A45" s="5" t="inlineStr">
        <is>
          <t>PL</t>
        </is>
      </c>
      <c r="B45" s="5" t="inlineStr">
        <is>
          <t>Operations</t>
        </is>
      </c>
      <c r="C45" s="4" t="inlineStr">
        <is>
          <t>Payroll cost</t>
        </is>
      </c>
      <c r="E45" s="29">
        <f>E42*($T42*(1+IF(E$5&gt;=Settings!$C$51,$U42,0)))/12</f>
        <v/>
      </c>
      <c r="F45" s="29">
        <f>F42*($T42*(1+IF(F$5&gt;=Settings!$C$51,$U42,0)))/12</f>
        <v/>
      </c>
      <c r="G45" s="29">
        <f>G42*($T42*(1+IF(G$5&gt;=Settings!$C$51,$U42,0)))/12</f>
        <v/>
      </c>
      <c r="H45" s="29">
        <f>H42*($T42*(1+IF(H$5&gt;=Settings!$C$51,$U42,0)))/12</f>
        <v/>
      </c>
      <c r="I45" s="29">
        <f>I42*($T42*(1+IF(I$5&gt;=Settings!$C$51,$U42,0)))/12</f>
        <v/>
      </c>
      <c r="J45" s="29">
        <f>J42*($T42*(1+IF(J$5&gt;=Settings!$C$51,$U42,0)))/12</f>
        <v/>
      </c>
      <c r="K45" s="29">
        <f>K42*($T42*(1+IF(K$5&gt;=Settings!$C$51,$U42,0)))/12</f>
        <v/>
      </c>
      <c r="L45" s="29">
        <f>L42*($T42*(1+IF(L$5&gt;=Settings!$C$51,$U42,0)))/12</f>
        <v/>
      </c>
      <c r="M45" s="29">
        <f>M42*($T42*(1+IF(M$5&gt;=Settings!$C$51,$U42,0)))/12</f>
        <v/>
      </c>
      <c r="N45" s="29">
        <f>N42*($T42*(1+IF(N$5&gt;=Settings!$C$51,$U42,0)))/12</f>
        <v/>
      </c>
      <c r="O45" s="29">
        <f>O42*($T42*(1+IF(O$5&gt;=Settings!$C$51,$U42,0)))/12</f>
        <v/>
      </c>
      <c r="P45" s="29">
        <f>P42*($T42*(1+IF(P$5&gt;=Settings!$C$51,$U42,0)))/12</f>
        <v/>
      </c>
      <c r="Q45" s="18">
        <f>SUM(E45:P45)</f>
        <v/>
      </c>
    </row>
    <row r="46">
      <c r="A46" s="5" t="inlineStr">
        <is>
          <t>PL</t>
        </is>
      </c>
      <c r="B46" s="5" t="inlineStr">
        <is>
          <t>Operations</t>
        </is>
      </c>
      <c r="C46" s="4" t="inlineStr">
        <is>
          <t>Hiring cost</t>
        </is>
      </c>
      <c r="E46" s="29">
        <f>E44*'Drivers FY27'!$J$12</f>
        <v/>
      </c>
      <c r="F46" s="29">
        <f>F44*'Drivers FY27'!$J$12</f>
        <v/>
      </c>
      <c r="G46" s="29">
        <f>G44*'Drivers FY27'!$J$12</f>
        <v/>
      </c>
      <c r="H46" s="29">
        <f>H44*'Drivers FY27'!$J$12</f>
        <v/>
      </c>
      <c r="I46" s="29">
        <f>I44*'Drivers FY27'!$J$12</f>
        <v/>
      </c>
      <c r="J46" s="29">
        <f>J44*'Drivers FY27'!$J$12</f>
        <v/>
      </c>
      <c r="K46" s="29">
        <f>K44*'Drivers FY27'!$J$12</f>
        <v/>
      </c>
      <c r="L46" s="29">
        <f>L44*'Drivers FY27'!$J$12</f>
        <v/>
      </c>
      <c r="M46" s="29">
        <f>M44*'Drivers FY27'!$J$12</f>
        <v/>
      </c>
      <c r="N46" s="29">
        <f>N44*'Drivers FY27'!$J$12</f>
        <v/>
      </c>
      <c r="O46" s="29">
        <f>O44*'Drivers FY27'!$J$12</f>
        <v/>
      </c>
      <c r="P46" s="29">
        <f>P44*'Drivers FY27'!$J$12</f>
        <v/>
      </c>
      <c r="Q46" s="18">
        <f>SUM(E46:P46)</f>
        <v/>
      </c>
    </row>
    <row r="47">
      <c r="A47" s="32" t="inlineStr">
        <is>
          <t>PL</t>
        </is>
      </c>
      <c r="B47" s="32" t="inlineStr">
        <is>
          <t>Tech</t>
        </is>
      </c>
      <c r="C47" s="33" t="inlineStr">
        <is>
          <t>FTE</t>
        </is>
      </c>
      <c r="D47" s="34">
        <f>'Drivers FY27'!C13</f>
        <v/>
      </c>
      <c r="E47" s="26">
        <f>D47-E48+E49</f>
        <v/>
      </c>
      <c r="F47" s="26">
        <f>E47-F48+F49</f>
        <v/>
      </c>
      <c r="G47" s="26">
        <f>F47-G48+G49</f>
        <v/>
      </c>
      <c r="H47" s="26">
        <f>G47-H48+H49</f>
        <v/>
      </c>
      <c r="I47" s="26">
        <f>H47-I48+I49</f>
        <v/>
      </c>
      <c r="J47" s="26">
        <f>I47-J48+J49</f>
        <v/>
      </c>
      <c r="K47" s="26">
        <f>J47-K48+K49</f>
        <v/>
      </c>
      <c r="L47" s="26">
        <f>K47-L48+L49</f>
        <v/>
      </c>
      <c r="M47" s="26">
        <f>L47-M48+M49</f>
        <v/>
      </c>
      <c r="N47" s="26">
        <f>M47-N48+N49</f>
        <v/>
      </c>
      <c r="O47" s="26">
        <f>N47-O48+O49</f>
        <v/>
      </c>
      <c r="P47" s="26">
        <f>O47-P48+P49</f>
        <v/>
      </c>
      <c r="Q47" s="26">
        <f>AVERAGE(E47:P47)</f>
        <v/>
      </c>
      <c r="R47" s="35">
        <f>'Drivers FY27'!G13*$F$3/12</f>
        <v/>
      </c>
      <c r="S47" s="20">
        <f>'Drivers FY27'!H13*$J$3</f>
        <v/>
      </c>
      <c r="T47" s="17">
        <f>'Drivers FY27'!D13</f>
        <v/>
      </c>
      <c r="U47" s="19">
        <f>'Drivers FY27'!I13</f>
        <v/>
      </c>
    </row>
    <row r="48">
      <c r="A48" s="32" t="inlineStr">
        <is>
          <t>PL</t>
        </is>
      </c>
      <c r="B48" s="32" t="inlineStr">
        <is>
          <t>Tech</t>
        </is>
      </c>
      <c r="C48" s="36" t="inlineStr">
        <is>
          <t>Leavers</t>
        </is>
      </c>
      <c r="D48" s="37" t="n"/>
      <c r="E48" s="38">
        <f>D47*$R47</f>
        <v/>
      </c>
      <c r="F48" s="38">
        <f>E47*$R47</f>
        <v/>
      </c>
      <c r="G48" s="38">
        <f>F47*$R47</f>
        <v/>
      </c>
      <c r="H48" s="38">
        <f>G47*$R47</f>
        <v/>
      </c>
      <c r="I48" s="38">
        <f>H47*$R47</f>
        <v/>
      </c>
      <c r="J48" s="38">
        <f>I47*$R47</f>
        <v/>
      </c>
      <c r="K48" s="38">
        <f>J47*$R47</f>
        <v/>
      </c>
      <c r="L48" s="38">
        <f>K47*$R47</f>
        <v/>
      </c>
      <c r="M48" s="38">
        <f>L47*$R47</f>
        <v/>
      </c>
      <c r="N48" s="38">
        <f>M47*$R47</f>
        <v/>
      </c>
      <c r="O48" s="38">
        <f>N47*$R47</f>
        <v/>
      </c>
      <c r="P48" s="38">
        <f>O47*$R47</f>
        <v/>
      </c>
      <c r="Q48" s="26">
        <f>SUM(E48:P48)</f>
        <v/>
      </c>
    </row>
    <row r="49">
      <c r="A49" s="32" t="inlineStr">
        <is>
          <t>PL</t>
        </is>
      </c>
      <c r="B49" s="32" t="inlineStr">
        <is>
          <t>Tech</t>
        </is>
      </c>
      <c r="C49" s="36" t="inlineStr">
        <is>
          <t>Hires</t>
        </is>
      </c>
      <c r="D49" s="37" t="n"/>
      <c r="E49" s="38">
        <f>IF(AND($L$3&gt;0,E$5&gt;=$L$3),0,IF(E$5&gt;Settings!$C$52,INDEX($E48:E48,E$5-Settings!$C$52),$D47*$R47)*$H$3+$D47*$S47/12)</f>
        <v/>
      </c>
      <c r="F49" s="38">
        <f>IF(AND($L$3&gt;0,F$5&gt;=$L$3),0,IF(F$5&gt;Settings!$C$52,INDEX($E48:E48,F$5-Settings!$C$52),$D47*$R47)*$H$3+$D47*$S47/12)</f>
        <v/>
      </c>
      <c r="G49" s="38">
        <f>IF(AND($L$3&gt;0,G$5&gt;=$L$3),0,IF(G$5&gt;Settings!$C$52,INDEX($E48:F48,G$5-Settings!$C$52),$D47*$R47)*$H$3+$D47*$S47/12)</f>
        <v/>
      </c>
      <c r="H49" s="38">
        <f>IF(AND($L$3&gt;0,H$5&gt;=$L$3),0,IF(H$5&gt;Settings!$C$52,INDEX($E48:G48,H$5-Settings!$C$52),$D47*$R47)*$H$3+$D47*$S47/12)</f>
        <v/>
      </c>
      <c r="I49" s="38">
        <f>IF(AND($L$3&gt;0,I$5&gt;=$L$3),0,IF(I$5&gt;Settings!$C$52,INDEX($E48:H48,I$5-Settings!$C$52),$D47*$R47)*$H$3+$D47*$S47/12)</f>
        <v/>
      </c>
      <c r="J49" s="38">
        <f>IF(AND($L$3&gt;0,J$5&gt;=$L$3),0,IF(J$5&gt;Settings!$C$52,INDEX($E48:I48,J$5-Settings!$C$52),$D47*$R47)*$H$3+$D47*$S47/12)</f>
        <v/>
      </c>
      <c r="K49" s="38">
        <f>IF(AND($L$3&gt;0,K$5&gt;=$L$3),0,IF(K$5&gt;Settings!$C$52,INDEX($E48:J48,K$5-Settings!$C$52),$D47*$R47)*$H$3+$D47*$S47/12)</f>
        <v/>
      </c>
      <c r="L49" s="38">
        <f>IF(AND($L$3&gt;0,L$5&gt;=$L$3),0,IF(L$5&gt;Settings!$C$52,INDEX($E48:K48,L$5-Settings!$C$52),$D47*$R47)*$H$3+$D47*$S47/12)</f>
        <v/>
      </c>
      <c r="M49" s="38">
        <f>IF(AND($L$3&gt;0,M$5&gt;=$L$3),0,IF(M$5&gt;Settings!$C$52,INDEX($E48:L48,M$5-Settings!$C$52),$D47*$R47)*$H$3+$D47*$S47/12)</f>
        <v/>
      </c>
      <c r="N49" s="38">
        <f>IF(AND($L$3&gt;0,N$5&gt;=$L$3),0,IF(N$5&gt;Settings!$C$52,INDEX($E48:M48,N$5-Settings!$C$52),$D47*$R47)*$H$3+$D47*$S47/12)</f>
        <v/>
      </c>
      <c r="O49" s="38">
        <f>IF(AND($L$3&gt;0,O$5&gt;=$L$3),0,IF(O$5&gt;Settings!$C$52,INDEX($E48:N48,O$5-Settings!$C$52),$D47*$R47)*$H$3+$D47*$S47/12)</f>
        <v/>
      </c>
      <c r="P49" s="38">
        <f>IF(AND($L$3&gt;0,P$5&gt;=$L$3),0,IF(P$5&gt;Settings!$C$52,INDEX($E48:O48,P$5-Settings!$C$52),$D47*$R47)*$H$3+$D47*$S47/12)</f>
        <v/>
      </c>
      <c r="Q49" s="26">
        <f>SUM(E49:P49)</f>
        <v/>
      </c>
    </row>
    <row r="50">
      <c r="A50" s="32" t="inlineStr">
        <is>
          <t>PL</t>
        </is>
      </c>
      <c r="B50" s="32" t="inlineStr">
        <is>
          <t>Tech</t>
        </is>
      </c>
      <c r="C50" s="36" t="inlineStr">
        <is>
          <t>Payroll cost</t>
        </is>
      </c>
      <c r="D50" s="37" t="n"/>
      <c r="E50" s="39">
        <f>E47*($T47*(1+IF(E$5&gt;=Settings!$C$51,$U47,0)))/12</f>
        <v/>
      </c>
      <c r="F50" s="39">
        <f>F47*($T47*(1+IF(F$5&gt;=Settings!$C$51,$U47,0)))/12</f>
        <v/>
      </c>
      <c r="G50" s="39">
        <f>G47*($T47*(1+IF(G$5&gt;=Settings!$C$51,$U47,0)))/12</f>
        <v/>
      </c>
      <c r="H50" s="39">
        <f>H47*($T47*(1+IF(H$5&gt;=Settings!$C$51,$U47,0)))/12</f>
        <v/>
      </c>
      <c r="I50" s="39">
        <f>I47*($T47*(1+IF(I$5&gt;=Settings!$C$51,$U47,0)))/12</f>
        <v/>
      </c>
      <c r="J50" s="39">
        <f>J47*($T47*(1+IF(J$5&gt;=Settings!$C$51,$U47,0)))/12</f>
        <v/>
      </c>
      <c r="K50" s="39">
        <f>K47*($T47*(1+IF(K$5&gt;=Settings!$C$51,$U47,0)))/12</f>
        <v/>
      </c>
      <c r="L50" s="39">
        <f>L47*($T47*(1+IF(L$5&gt;=Settings!$C$51,$U47,0)))/12</f>
        <v/>
      </c>
      <c r="M50" s="39">
        <f>M47*($T47*(1+IF(M$5&gt;=Settings!$C$51,$U47,0)))/12</f>
        <v/>
      </c>
      <c r="N50" s="39">
        <f>N47*($T47*(1+IF(N$5&gt;=Settings!$C$51,$U47,0)))/12</f>
        <v/>
      </c>
      <c r="O50" s="39">
        <f>O47*($T47*(1+IF(O$5&gt;=Settings!$C$51,$U47,0)))/12</f>
        <v/>
      </c>
      <c r="P50" s="39">
        <f>P47*($T47*(1+IF(P$5&gt;=Settings!$C$51,$U47,0)))/12</f>
        <v/>
      </c>
      <c r="Q50" s="27">
        <f>SUM(E50:P50)</f>
        <v/>
      </c>
    </row>
    <row r="51">
      <c r="A51" s="32" t="inlineStr">
        <is>
          <t>PL</t>
        </is>
      </c>
      <c r="B51" s="32" t="inlineStr">
        <is>
          <t>Tech</t>
        </is>
      </c>
      <c r="C51" s="36" t="inlineStr">
        <is>
          <t>Hiring cost</t>
        </is>
      </c>
      <c r="D51" s="37" t="n"/>
      <c r="E51" s="39">
        <f>E49*'Drivers FY27'!$J$13</f>
        <v/>
      </c>
      <c r="F51" s="39">
        <f>F49*'Drivers FY27'!$J$13</f>
        <v/>
      </c>
      <c r="G51" s="39">
        <f>G49*'Drivers FY27'!$J$13</f>
        <v/>
      </c>
      <c r="H51" s="39">
        <f>H49*'Drivers FY27'!$J$13</f>
        <v/>
      </c>
      <c r="I51" s="39">
        <f>I49*'Drivers FY27'!$J$13</f>
        <v/>
      </c>
      <c r="J51" s="39">
        <f>J49*'Drivers FY27'!$J$13</f>
        <v/>
      </c>
      <c r="K51" s="39">
        <f>K49*'Drivers FY27'!$J$13</f>
        <v/>
      </c>
      <c r="L51" s="39">
        <f>L49*'Drivers FY27'!$J$13</f>
        <v/>
      </c>
      <c r="M51" s="39">
        <f>M49*'Drivers FY27'!$J$13</f>
        <v/>
      </c>
      <c r="N51" s="39">
        <f>N49*'Drivers FY27'!$J$13</f>
        <v/>
      </c>
      <c r="O51" s="39">
        <f>O49*'Drivers FY27'!$J$13</f>
        <v/>
      </c>
      <c r="P51" s="39">
        <f>P49*'Drivers FY27'!$J$13</f>
        <v/>
      </c>
      <c r="Q51" s="27">
        <f>SUM(E51:P51)</f>
        <v/>
      </c>
    </row>
    <row r="52">
      <c r="A52" s="5" t="inlineStr">
        <is>
          <t>PL</t>
        </is>
      </c>
      <c r="B52" s="5" t="inlineStr">
        <is>
          <t>Sales</t>
        </is>
      </c>
      <c r="C52" s="14" t="inlineStr">
        <is>
          <t>FTE</t>
        </is>
      </c>
      <c r="D52" s="21">
        <f>'Drivers FY27'!C14</f>
        <v/>
      </c>
      <c r="E52" s="22">
        <f>D52-E53+E54</f>
        <v/>
      </c>
      <c r="F52" s="22">
        <f>E52-F53+F54</f>
        <v/>
      </c>
      <c r="G52" s="22">
        <f>F52-G53+G54</f>
        <v/>
      </c>
      <c r="H52" s="22">
        <f>G52-H53+H54</f>
        <v/>
      </c>
      <c r="I52" s="22">
        <f>H52-I53+I54</f>
        <v/>
      </c>
      <c r="J52" s="22">
        <f>I52-J53+J54</f>
        <v/>
      </c>
      <c r="K52" s="22">
        <f>J52-K53+K54</f>
        <v/>
      </c>
      <c r="L52" s="22">
        <f>K52-L53+L54</f>
        <v/>
      </c>
      <c r="M52" s="22">
        <f>L52-M53+M54</f>
        <v/>
      </c>
      <c r="N52" s="22">
        <f>M52-N53+N54</f>
        <v/>
      </c>
      <c r="O52" s="22">
        <f>N52-O53+O54</f>
        <v/>
      </c>
      <c r="P52" s="22">
        <f>O52-P53+P54</f>
        <v/>
      </c>
      <c r="Q52" s="22">
        <f>AVERAGE(E52:P52)</f>
        <v/>
      </c>
      <c r="R52" s="35">
        <f>'Drivers FY27'!G14*$F$3/12</f>
        <v/>
      </c>
      <c r="S52" s="20">
        <f>'Drivers FY27'!H14*$J$3</f>
        <v/>
      </c>
      <c r="T52" s="17">
        <f>'Drivers FY27'!D14</f>
        <v/>
      </c>
      <c r="U52" s="19">
        <f>'Drivers FY27'!I14</f>
        <v/>
      </c>
    </row>
    <row r="53">
      <c r="A53" s="5" t="inlineStr">
        <is>
          <t>PL</t>
        </is>
      </c>
      <c r="B53" s="5" t="inlineStr">
        <is>
          <t>Sales</t>
        </is>
      </c>
      <c r="C53" s="4" t="inlineStr">
        <is>
          <t>Leavers</t>
        </is>
      </c>
      <c r="E53" s="25">
        <f>D52*$R52</f>
        <v/>
      </c>
      <c r="F53" s="25">
        <f>E52*$R52</f>
        <v/>
      </c>
      <c r="G53" s="25">
        <f>F52*$R52</f>
        <v/>
      </c>
      <c r="H53" s="25">
        <f>G52*$R52</f>
        <v/>
      </c>
      <c r="I53" s="25">
        <f>H52*$R52</f>
        <v/>
      </c>
      <c r="J53" s="25">
        <f>I52*$R52</f>
        <v/>
      </c>
      <c r="K53" s="25">
        <f>J52*$R52</f>
        <v/>
      </c>
      <c r="L53" s="25">
        <f>K52*$R52</f>
        <v/>
      </c>
      <c r="M53" s="25">
        <f>L52*$R52</f>
        <v/>
      </c>
      <c r="N53" s="25">
        <f>M52*$R52</f>
        <v/>
      </c>
      <c r="O53" s="25">
        <f>N52*$R52</f>
        <v/>
      </c>
      <c r="P53" s="25">
        <f>O52*$R52</f>
        <v/>
      </c>
      <c r="Q53" s="22">
        <f>SUM(E53:P53)</f>
        <v/>
      </c>
    </row>
    <row r="54">
      <c r="A54" s="5" t="inlineStr">
        <is>
          <t>PL</t>
        </is>
      </c>
      <c r="B54" s="5" t="inlineStr">
        <is>
          <t>Sales</t>
        </is>
      </c>
      <c r="C54" s="4" t="inlineStr">
        <is>
          <t>Hires</t>
        </is>
      </c>
      <c r="E54" s="25">
        <f>IF(AND($L$3&gt;0,E$5&gt;=$L$3),0,IF(E$5&gt;Settings!$C$52,INDEX($E53:E53,E$5-Settings!$C$52),$D52*$R52)*$H$3+$D52*$S52/12)</f>
        <v/>
      </c>
      <c r="F54" s="25">
        <f>IF(AND($L$3&gt;0,F$5&gt;=$L$3),0,IF(F$5&gt;Settings!$C$52,INDEX($E53:E53,F$5-Settings!$C$52),$D52*$R52)*$H$3+$D52*$S52/12)</f>
        <v/>
      </c>
      <c r="G54" s="25">
        <f>IF(AND($L$3&gt;0,G$5&gt;=$L$3),0,IF(G$5&gt;Settings!$C$52,INDEX($E53:F53,G$5-Settings!$C$52),$D52*$R52)*$H$3+$D52*$S52/12)</f>
        <v/>
      </c>
      <c r="H54" s="25">
        <f>IF(AND($L$3&gt;0,H$5&gt;=$L$3),0,IF(H$5&gt;Settings!$C$52,INDEX($E53:G53,H$5-Settings!$C$52),$D52*$R52)*$H$3+$D52*$S52/12)</f>
        <v/>
      </c>
      <c r="I54" s="25">
        <f>IF(AND($L$3&gt;0,I$5&gt;=$L$3),0,IF(I$5&gt;Settings!$C$52,INDEX($E53:H53,I$5-Settings!$C$52),$D52*$R52)*$H$3+$D52*$S52/12)</f>
        <v/>
      </c>
      <c r="J54" s="25">
        <f>IF(AND($L$3&gt;0,J$5&gt;=$L$3),0,IF(J$5&gt;Settings!$C$52,INDEX($E53:I53,J$5-Settings!$C$52),$D52*$R52)*$H$3+$D52*$S52/12)</f>
        <v/>
      </c>
      <c r="K54" s="25">
        <f>IF(AND($L$3&gt;0,K$5&gt;=$L$3),0,IF(K$5&gt;Settings!$C$52,INDEX($E53:J53,K$5-Settings!$C$52),$D52*$R52)*$H$3+$D52*$S52/12)</f>
        <v/>
      </c>
      <c r="L54" s="25">
        <f>IF(AND($L$3&gt;0,L$5&gt;=$L$3),0,IF(L$5&gt;Settings!$C$52,INDEX($E53:K53,L$5-Settings!$C$52),$D52*$R52)*$H$3+$D52*$S52/12)</f>
        <v/>
      </c>
      <c r="M54" s="25">
        <f>IF(AND($L$3&gt;0,M$5&gt;=$L$3),0,IF(M$5&gt;Settings!$C$52,INDEX($E53:L53,M$5-Settings!$C$52),$D52*$R52)*$H$3+$D52*$S52/12)</f>
        <v/>
      </c>
      <c r="N54" s="25">
        <f>IF(AND($L$3&gt;0,N$5&gt;=$L$3),0,IF(N$5&gt;Settings!$C$52,INDEX($E53:M53,N$5-Settings!$C$52),$D52*$R52)*$H$3+$D52*$S52/12)</f>
        <v/>
      </c>
      <c r="O54" s="25">
        <f>IF(AND($L$3&gt;0,O$5&gt;=$L$3),0,IF(O$5&gt;Settings!$C$52,INDEX($E53:N53,O$5-Settings!$C$52),$D52*$R52)*$H$3+$D52*$S52/12)</f>
        <v/>
      </c>
      <c r="P54" s="25">
        <f>IF(AND($L$3&gt;0,P$5&gt;=$L$3),0,IF(P$5&gt;Settings!$C$52,INDEX($E53:O53,P$5-Settings!$C$52),$D52*$R52)*$H$3+$D52*$S52/12)</f>
        <v/>
      </c>
      <c r="Q54" s="22">
        <f>SUM(E54:P54)</f>
        <v/>
      </c>
    </row>
    <row r="55">
      <c r="A55" s="5" t="inlineStr">
        <is>
          <t>PL</t>
        </is>
      </c>
      <c r="B55" s="5" t="inlineStr">
        <is>
          <t>Sales</t>
        </is>
      </c>
      <c r="C55" s="4" t="inlineStr">
        <is>
          <t>Payroll cost</t>
        </is>
      </c>
      <c r="E55" s="29">
        <f>E52*($T52*(1+IF(E$5&gt;=Settings!$C$51,$U52,0)))/12</f>
        <v/>
      </c>
      <c r="F55" s="29">
        <f>F52*($T52*(1+IF(F$5&gt;=Settings!$C$51,$U52,0)))/12</f>
        <v/>
      </c>
      <c r="G55" s="29">
        <f>G52*($T52*(1+IF(G$5&gt;=Settings!$C$51,$U52,0)))/12</f>
        <v/>
      </c>
      <c r="H55" s="29">
        <f>H52*($T52*(1+IF(H$5&gt;=Settings!$C$51,$U52,0)))/12</f>
        <v/>
      </c>
      <c r="I55" s="29">
        <f>I52*($T52*(1+IF(I$5&gt;=Settings!$C$51,$U52,0)))/12</f>
        <v/>
      </c>
      <c r="J55" s="29">
        <f>J52*($T52*(1+IF(J$5&gt;=Settings!$C$51,$U52,0)))/12</f>
        <v/>
      </c>
      <c r="K55" s="29">
        <f>K52*($T52*(1+IF(K$5&gt;=Settings!$C$51,$U52,0)))/12</f>
        <v/>
      </c>
      <c r="L55" s="29">
        <f>L52*($T52*(1+IF(L$5&gt;=Settings!$C$51,$U52,0)))/12</f>
        <v/>
      </c>
      <c r="M55" s="29">
        <f>M52*($T52*(1+IF(M$5&gt;=Settings!$C$51,$U52,0)))/12</f>
        <v/>
      </c>
      <c r="N55" s="29">
        <f>N52*($T52*(1+IF(N$5&gt;=Settings!$C$51,$U52,0)))/12</f>
        <v/>
      </c>
      <c r="O55" s="29">
        <f>O52*($T52*(1+IF(O$5&gt;=Settings!$C$51,$U52,0)))/12</f>
        <v/>
      </c>
      <c r="P55" s="29">
        <f>P52*($T52*(1+IF(P$5&gt;=Settings!$C$51,$U52,0)))/12</f>
        <v/>
      </c>
      <c r="Q55" s="18">
        <f>SUM(E55:P55)</f>
        <v/>
      </c>
    </row>
    <row r="56">
      <c r="A56" s="5" t="inlineStr">
        <is>
          <t>PL</t>
        </is>
      </c>
      <c r="B56" s="5" t="inlineStr">
        <is>
          <t>Sales</t>
        </is>
      </c>
      <c r="C56" s="4" t="inlineStr">
        <is>
          <t>Hiring cost</t>
        </is>
      </c>
      <c r="E56" s="29">
        <f>E54*'Drivers FY27'!$J$14</f>
        <v/>
      </c>
      <c r="F56" s="29">
        <f>F54*'Drivers FY27'!$J$14</f>
        <v/>
      </c>
      <c r="G56" s="29">
        <f>G54*'Drivers FY27'!$J$14</f>
        <v/>
      </c>
      <c r="H56" s="29">
        <f>H54*'Drivers FY27'!$J$14</f>
        <v/>
      </c>
      <c r="I56" s="29">
        <f>I54*'Drivers FY27'!$J$14</f>
        <v/>
      </c>
      <c r="J56" s="29">
        <f>J54*'Drivers FY27'!$J$14</f>
        <v/>
      </c>
      <c r="K56" s="29">
        <f>K54*'Drivers FY27'!$J$14</f>
        <v/>
      </c>
      <c r="L56" s="29">
        <f>L54*'Drivers FY27'!$J$14</f>
        <v/>
      </c>
      <c r="M56" s="29">
        <f>M54*'Drivers FY27'!$J$14</f>
        <v/>
      </c>
      <c r="N56" s="29">
        <f>N54*'Drivers FY27'!$J$14</f>
        <v/>
      </c>
      <c r="O56" s="29">
        <f>O54*'Drivers FY27'!$J$14</f>
        <v/>
      </c>
      <c r="P56" s="29">
        <f>P54*'Drivers FY27'!$J$14</f>
        <v/>
      </c>
      <c r="Q56" s="18">
        <f>SUM(E56:P56)</f>
        <v/>
      </c>
    </row>
    <row r="57">
      <c r="A57" s="32" t="inlineStr">
        <is>
          <t>PL</t>
        </is>
      </c>
      <c r="B57" s="32" t="inlineStr">
        <is>
          <t>Finance</t>
        </is>
      </c>
      <c r="C57" s="33" t="inlineStr">
        <is>
          <t>FTE</t>
        </is>
      </c>
      <c r="D57" s="34">
        <f>'Drivers FY27'!C15</f>
        <v/>
      </c>
      <c r="E57" s="26">
        <f>D57-E58+E59</f>
        <v/>
      </c>
      <c r="F57" s="26">
        <f>E57-F58+F59</f>
        <v/>
      </c>
      <c r="G57" s="26">
        <f>F57-G58+G59</f>
        <v/>
      </c>
      <c r="H57" s="26">
        <f>G57-H58+H59</f>
        <v/>
      </c>
      <c r="I57" s="26">
        <f>H57-I58+I59</f>
        <v/>
      </c>
      <c r="J57" s="26">
        <f>I57-J58+J59</f>
        <v/>
      </c>
      <c r="K57" s="26">
        <f>J57-K58+K59</f>
        <v/>
      </c>
      <c r="L57" s="26">
        <f>K57-L58+L59</f>
        <v/>
      </c>
      <c r="M57" s="26">
        <f>L57-M58+M59</f>
        <v/>
      </c>
      <c r="N57" s="26">
        <f>M57-N58+N59</f>
        <v/>
      </c>
      <c r="O57" s="26">
        <f>N57-O58+O59</f>
        <v/>
      </c>
      <c r="P57" s="26">
        <f>O57-P58+P59</f>
        <v/>
      </c>
      <c r="Q57" s="26">
        <f>AVERAGE(E57:P57)</f>
        <v/>
      </c>
      <c r="R57" s="35">
        <f>'Drivers FY27'!G15*$F$3/12</f>
        <v/>
      </c>
      <c r="S57" s="20">
        <f>'Drivers FY27'!H15*$J$3</f>
        <v/>
      </c>
      <c r="T57" s="17">
        <f>'Drivers FY27'!D15</f>
        <v/>
      </c>
      <c r="U57" s="19">
        <f>'Drivers FY27'!I15</f>
        <v/>
      </c>
    </row>
    <row r="58">
      <c r="A58" s="32" t="inlineStr">
        <is>
          <t>PL</t>
        </is>
      </c>
      <c r="B58" s="32" t="inlineStr">
        <is>
          <t>Finance</t>
        </is>
      </c>
      <c r="C58" s="36" t="inlineStr">
        <is>
          <t>Leavers</t>
        </is>
      </c>
      <c r="D58" s="37" t="n"/>
      <c r="E58" s="38">
        <f>D57*$R57</f>
        <v/>
      </c>
      <c r="F58" s="38">
        <f>E57*$R57</f>
        <v/>
      </c>
      <c r="G58" s="38">
        <f>F57*$R57</f>
        <v/>
      </c>
      <c r="H58" s="38">
        <f>G57*$R57</f>
        <v/>
      </c>
      <c r="I58" s="38">
        <f>H57*$R57</f>
        <v/>
      </c>
      <c r="J58" s="38">
        <f>I57*$R57</f>
        <v/>
      </c>
      <c r="K58" s="38">
        <f>J57*$R57</f>
        <v/>
      </c>
      <c r="L58" s="38">
        <f>K57*$R57</f>
        <v/>
      </c>
      <c r="M58" s="38">
        <f>L57*$R57</f>
        <v/>
      </c>
      <c r="N58" s="38">
        <f>M57*$R57</f>
        <v/>
      </c>
      <c r="O58" s="38">
        <f>N57*$R57</f>
        <v/>
      </c>
      <c r="P58" s="38">
        <f>O57*$R57</f>
        <v/>
      </c>
      <c r="Q58" s="26">
        <f>SUM(E58:P58)</f>
        <v/>
      </c>
    </row>
    <row r="59">
      <c r="A59" s="32" t="inlineStr">
        <is>
          <t>PL</t>
        </is>
      </c>
      <c r="B59" s="32" t="inlineStr">
        <is>
          <t>Finance</t>
        </is>
      </c>
      <c r="C59" s="36" t="inlineStr">
        <is>
          <t>Hires</t>
        </is>
      </c>
      <c r="D59" s="37" t="n"/>
      <c r="E59" s="38">
        <f>IF(AND($L$3&gt;0,E$5&gt;=$L$3),0,IF(E$5&gt;Settings!$C$52,INDEX($E58:E58,E$5-Settings!$C$52),$D57*$R57)*$H$3+$D57*$S57/12)</f>
        <v/>
      </c>
      <c r="F59" s="38">
        <f>IF(AND($L$3&gt;0,F$5&gt;=$L$3),0,IF(F$5&gt;Settings!$C$52,INDEX($E58:E58,F$5-Settings!$C$52),$D57*$R57)*$H$3+$D57*$S57/12)</f>
        <v/>
      </c>
      <c r="G59" s="38">
        <f>IF(AND($L$3&gt;0,G$5&gt;=$L$3),0,IF(G$5&gt;Settings!$C$52,INDEX($E58:F58,G$5-Settings!$C$52),$D57*$R57)*$H$3+$D57*$S57/12)</f>
        <v/>
      </c>
      <c r="H59" s="38">
        <f>IF(AND($L$3&gt;0,H$5&gt;=$L$3),0,IF(H$5&gt;Settings!$C$52,INDEX($E58:G58,H$5-Settings!$C$52),$D57*$R57)*$H$3+$D57*$S57/12)</f>
        <v/>
      </c>
      <c r="I59" s="38">
        <f>IF(AND($L$3&gt;0,I$5&gt;=$L$3),0,IF(I$5&gt;Settings!$C$52,INDEX($E58:H58,I$5-Settings!$C$52),$D57*$R57)*$H$3+$D57*$S57/12)</f>
        <v/>
      </c>
      <c r="J59" s="38">
        <f>IF(AND($L$3&gt;0,J$5&gt;=$L$3),0,IF(J$5&gt;Settings!$C$52,INDEX($E58:I58,J$5-Settings!$C$52),$D57*$R57)*$H$3+$D57*$S57/12)</f>
        <v/>
      </c>
      <c r="K59" s="38">
        <f>IF(AND($L$3&gt;0,K$5&gt;=$L$3),0,IF(K$5&gt;Settings!$C$52,INDEX($E58:J58,K$5-Settings!$C$52),$D57*$R57)*$H$3+$D57*$S57/12)</f>
        <v/>
      </c>
      <c r="L59" s="38">
        <f>IF(AND($L$3&gt;0,L$5&gt;=$L$3),0,IF(L$5&gt;Settings!$C$52,INDEX($E58:K58,L$5-Settings!$C$52),$D57*$R57)*$H$3+$D57*$S57/12)</f>
        <v/>
      </c>
      <c r="M59" s="38">
        <f>IF(AND($L$3&gt;0,M$5&gt;=$L$3),0,IF(M$5&gt;Settings!$C$52,INDEX($E58:L58,M$5-Settings!$C$52),$D57*$R57)*$H$3+$D57*$S57/12)</f>
        <v/>
      </c>
      <c r="N59" s="38">
        <f>IF(AND($L$3&gt;0,N$5&gt;=$L$3),0,IF(N$5&gt;Settings!$C$52,INDEX($E58:M58,N$5-Settings!$C$52),$D57*$R57)*$H$3+$D57*$S57/12)</f>
        <v/>
      </c>
      <c r="O59" s="38">
        <f>IF(AND($L$3&gt;0,O$5&gt;=$L$3),0,IF(O$5&gt;Settings!$C$52,INDEX($E58:N58,O$5-Settings!$C$52),$D57*$R57)*$H$3+$D57*$S57/12)</f>
        <v/>
      </c>
      <c r="P59" s="38">
        <f>IF(AND($L$3&gt;0,P$5&gt;=$L$3),0,IF(P$5&gt;Settings!$C$52,INDEX($E58:O58,P$5-Settings!$C$52),$D57*$R57)*$H$3+$D57*$S57/12)</f>
        <v/>
      </c>
      <c r="Q59" s="26">
        <f>SUM(E59:P59)</f>
        <v/>
      </c>
    </row>
    <row r="60">
      <c r="A60" s="32" t="inlineStr">
        <is>
          <t>PL</t>
        </is>
      </c>
      <c r="B60" s="32" t="inlineStr">
        <is>
          <t>Finance</t>
        </is>
      </c>
      <c r="C60" s="36" t="inlineStr">
        <is>
          <t>Payroll cost</t>
        </is>
      </c>
      <c r="D60" s="37" t="n"/>
      <c r="E60" s="39">
        <f>E57*($T57*(1+IF(E$5&gt;=Settings!$C$51,$U57,0)))/12</f>
        <v/>
      </c>
      <c r="F60" s="39">
        <f>F57*($T57*(1+IF(F$5&gt;=Settings!$C$51,$U57,0)))/12</f>
        <v/>
      </c>
      <c r="G60" s="39">
        <f>G57*($T57*(1+IF(G$5&gt;=Settings!$C$51,$U57,0)))/12</f>
        <v/>
      </c>
      <c r="H60" s="39">
        <f>H57*($T57*(1+IF(H$5&gt;=Settings!$C$51,$U57,0)))/12</f>
        <v/>
      </c>
      <c r="I60" s="39">
        <f>I57*($T57*(1+IF(I$5&gt;=Settings!$C$51,$U57,0)))/12</f>
        <v/>
      </c>
      <c r="J60" s="39">
        <f>J57*($T57*(1+IF(J$5&gt;=Settings!$C$51,$U57,0)))/12</f>
        <v/>
      </c>
      <c r="K60" s="39">
        <f>K57*($T57*(1+IF(K$5&gt;=Settings!$C$51,$U57,0)))/12</f>
        <v/>
      </c>
      <c r="L60" s="39">
        <f>L57*($T57*(1+IF(L$5&gt;=Settings!$C$51,$U57,0)))/12</f>
        <v/>
      </c>
      <c r="M60" s="39">
        <f>M57*($T57*(1+IF(M$5&gt;=Settings!$C$51,$U57,0)))/12</f>
        <v/>
      </c>
      <c r="N60" s="39">
        <f>N57*($T57*(1+IF(N$5&gt;=Settings!$C$51,$U57,0)))/12</f>
        <v/>
      </c>
      <c r="O60" s="39">
        <f>O57*($T57*(1+IF(O$5&gt;=Settings!$C$51,$U57,0)))/12</f>
        <v/>
      </c>
      <c r="P60" s="39">
        <f>P57*($T57*(1+IF(P$5&gt;=Settings!$C$51,$U57,0)))/12</f>
        <v/>
      </c>
      <c r="Q60" s="27">
        <f>SUM(E60:P60)</f>
        <v/>
      </c>
    </row>
    <row r="61">
      <c r="A61" s="32" t="inlineStr">
        <is>
          <t>PL</t>
        </is>
      </c>
      <c r="B61" s="32" t="inlineStr">
        <is>
          <t>Finance</t>
        </is>
      </c>
      <c r="C61" s="36" t="inlineStr">
        <is>
          <t>Hiring cost</t>
        </is>
      </c>
      <c r="D61" s="37" t="n"/>
      <c r="E61" s="39">
        <f>E59*'Drivers FY27'!$J$15</f>
        <v/>
      </c>
      <c r="F61" s="39">
        <f>F59*'Drivers FY27'!$J$15</f>
        <v/>
      </c>
      <c r="G61" s="39">
        <f>G59*'Drivers FY27'!$J$15</f>
        <v/>
      </c>
      <c r="H61" s="39">
        <f>H59*'Drivers FY27'!$J$15</f>
        <v/>
      </c>
      <c r="I61" s="39">
        <f>I59*'Drivers FY27'!$J$15</f>
        <v/>
      </c>
      <c r="J61" s="39">
        <f>J59*'Drivers FY27'!$J$15</f>
        <v/>
      </c>
      <c r="K61" s="39">
        <f>K59*'Drivers FY27'!$J$15</f>
        <v/>
      </c>
      <c r="L61" s="39">
        <f>L59*'Drivers FY27'!$J$15</f>
        <v/>
      </c>
      <c r="M61" s="39">
        <f>M59*'Drivers FY27'!$J$15</f>
        <v/>
      </c>
      <c r="N61" s="39">
        <f>N59*'Drivers FY27'!$J$15</f>
        <v/>
      </c>
      <c r="O61" s="39">
        <f>O59*'Drivers FY27'!$J$15</f>
        <v/>
      </c>
      <c r="P61" s="39">
        <f>P59*'Drivers FY27'!$J$15</f>
        <v/>
      </c>
      <c r="Q61" s="27">
        <f>SUM(E61:P61)</f>
        <v/>
      </c>
    </row>
    <row r="62">
      <c r="A62" s="5" t="inlineStr">
        <is>
          <t>PL</t>
        </is>
      </c>
      <c r="B62" s="5" t="inlineStr">
        <is>
          <t>HR</t>
        </is>
      </c>
      <c r="C62" s="14" t="inlineStr">
        <is>
          <t>FTE</t>
        </is>
      </c>
      <c r="D62" s="21">
        <f>'Drivers FY27'!C16</f>
        <v/>
      </c>
      <c r="E62" s="22">
        <f>D62-E63+E64</f>
        <v/>
      </c>
      <c r="F62" s="22">
        <f>E62-F63+F64</f>
        <v/>
      </c>
      <c r="G62" s="22">
        <f>F62-G63+G64</f>
        <v/>
      </c>
      <c r="H62" s="22">
        <f>G62-H63+H64</f>
        <v/>
      </c>
      <c r="I62" s="22">
        <f>H62-I63+I64</f>
        <v/>
      </c>
      <c r="J62" s="22">
        <f>I62-J63+J64</f>
        <v/>
      </c>
      <c r="K62" s="22">
        <f>J62-K63+K64</f>
        <v/>
      </c>
      <c r="L62" s="22">
        <f>K62-L63+L64</f>
        <v/>
      </c>
      <c r="M62" s="22">
        <f>L62-M63+M64</f>
        <v/>
      </c>
      <c r="N62" s="22">
        <f>M62-N63+N64</f>
        <v/>
      </c>
      <c r="O62" s="22">
        <f>N62-O63+O64</f>
        <v/>
      </c>
      <c r="P62" s="22">
        <f>O62-P63+P64</f>
        <v/>
      </c>
      <c r="Q62" s="22">
        <f>AVERAGE(E62:P62)</f>
        <v/>
      </c>
      <c r="R62" s="35">
        <f>'Drivers FY27'!G16*$F$3/12</f>
        <v/>
      </c>
      <c r="S62" s="20">
        <f>'Drivers FY27'!H16*$J$3</f>
        <v/>
      </c>
      <c r="T62" s="17">
        <f>'Drivers FY27'!D16</f>
        <v/>
      </c>
      <c r="U62" s="19">
        <f>'Drivers FY27'!I16</f>
        <v/>
      </c>
    </row>
    <row r="63">
      <c r="A63" s="5" t="inlineStr">
        <is>
          <t>PL</t>
        </is>
      </c>
      <c r="B63" s="5" t="inlineStr">
        <is>
          <t>HR</t>
        </is>
      </c>
      <c r="C63" s="4" t="inlineStr">
        <is>
          <t>Leavers</t>
        </is>
      </c>
      <c r="E63" s="25">
        <f>D62*$R62</f>
        <v/>
      </c>
      <c r="F63" s="25">
        <f>E62*$R62</f>
        <v/>
      </c>
      <c r="G63" s="25">
        <f>F62*$R62</f>
        <v/>
      </c>
      <c r="H63" s="25">
        <f>G62*$R62</f>
        <v/>
      </c>
      <c r="I63" s="25">
        <f>H62*$R62</f>
        <v/>
      </c>
      <c r="J63" s="25">
        <f>I62*$R62</f>
        <v/>
      </c>
      <c r="K63" s="25">
        <f>J62*$R62</f>
        <v/>
      </c>
      <c r="L63" s="25">
        <f>K62*$R62</f>
        <v/>
      </c>
      <c r="M63" s="25">
        <f>L62*$R62</f>
        <v/>
      </c>
      <c r="N63" s="25">
        <f>M62*$R62</f>
        <v/>
      </c>
      <c r="O63" s="25">
        <f>N62*$R62</f>
        <v/>
      </c>
      <c r="P63" s="25">
        <f>O62*$R62</f>
        <v/>
      </c>
      <c r="Q63" s="22">
        <f>SUM(E63:P63)</f>
        <v/>
      </c>
    </row>
    <row r="64">
      <c r="A64" s="5" t="inlineStr">
        <is>
          <t>PL</t>
        </is>
      </c>
      <c r="B64" s="5" t="inlineStr">
        <is>
          <t>HR</t>
        </is>
      </c>
      <c r="C64" s="4" t="inlineStr">
        <is>
          <t>Hires</t>
        </is>
      </c>
      <c r="E64" s="25">
        <f>IF(AND($L$3&gt;0,E$5&gt;=$L$3),0,IF(E$5&gt;Settings!$C$52,INDEX($E63:E63,E$5-Settings!$C$52),$D62*$R62)*$H$3+$D62*$S62/12)</f>
        <v/>
      </c>
      <c r="F64" s="25">
        <f>IF(AND($L$3&gt;0,F$5&gt;=$L$3),0,IF(F$5&gt;Settings!$C$52,INDEX($E63:E63,F$5-Settings!$C$52),$D62*$R62)*$H$3+$D62*$S62/12)</f>
        <v/>
      </c>
      <c r="G64" s="25">
        <f>IF(AND($L$3&gt;0,G$5&gt;=$L$3),0,IF(G$5&gt;Settings!$C$52,INDEX($E63:F63,G$5-Settings!$C$52),$D62*$R62)*$H$3+$D62*$S62/12)</f>
        <v/>
      </c>
      <c r="H64" s="25">
        <f>IF(AND($L$3&gt;0,H$5&gt;=$L$3),0,IF(H$5&gt;Settings!$C$52,INDEX($E63:G63,H$5-Settings!$C$52),$D62*$R62)*$H$3+$D62*$S62/12)</f>
        <v/>
      </c>
      <c r="I64" s="25">
        <f>IF(AND($L$3&gt;0,I$5&gt;=$L$3),0,IF(I$5&gt;Settings!$C$52,INDEX($E63:H63,I$5-Settings!$C$52),$D62*$R62)*$H$3+$D62*$S62/12)</f>
        <v/>
      </c>
      <c r="J64" s="25">
        <f>IF(AND($L$3&gt;0,J$5&gt;=$L$3),0,IF(J$5&gt;Settings!$C$52,INDEX($E63:I63,J$5-Settings!$C$52),$D62*$R62)*$H$3+$D62*$S62/12)</f>
        <v/>
      </c>
      <c r="K64" s="25">
        <f>IF(AND($L$3&gt;0,K$5&gt;=$L$3),0,IF(K$5&gt;Settings!$C$52,INDEX($E63:J63,K$5-Settings!$C$52),$D62*$R62)*$H$3+$D62*$S62/12)</f>
        <v/>
      </c>
      <c r="L64" s="25">
        <f>IF(AND($L$3&gt;0,L$5&gt;=$L$3),0,IF(L$5&gt;Settings!$C$52,INDEX($E63:K63,L$5-Settings!$C$52),$D62*$R62)*$H$3+$D62*$S62/12)</f>
        <v/>
      </c>
      <c r="M64" s="25">
        <f>IF(AND($L$3&gt;0,M$5&gt;=$L$3),0,IF(M$5&gt;Settings!$C$52,INDEX($E63:L63,M$5-Settings!$C$52),$D62*$R62)*$H$3+$D62*$S62/12)</f>
        <v/>
      </c>
      <c r="N64" s="25">
        <f>IF(AND($L$3&gt;0,N$5&gt;=$L$3),0,IF(N$5&gt;Settings!$C$52,INDEX($E63:M63,N$5-Settings!$C$52),$D62*$R62)*$H$3+$D62*$S62/12)</f>
        <v/>
      </c>
      <c r="O64" s="25">
        <f>IF(AND($L$3&gt;0,O$5&gt;=$L$3),0,IF(O$5&gt;Settings!$C$52,INDEX($E63:N63,O$5-Settings!$C$52),$D62*$R62)*$H$3+$D62*$S62/12)</f>
        <v/>
      </c>
      <c r="P64" s="25">
        <f>IF(AND($L$3&gt;0,P$5&gt;=$L$3),0,IF(P$5&gt;Settings!$C$52,INDEX($E63:O63,P$5-Settings!$C$52),$D62*$R62)*$H$3+$D62*$S62/12)</f>
        <v/>
      </c>
      <c r="Q64" s="22">
        <f>SUM(E64:P64)</f>
        <v/>
      </c>
    </row>
    <row r="65">
      <c r="A65" s="5" t="inlineStr">
        <is>
          <t>PL</t>
        </is>
      </c>
      <c r="B65" s="5" t="inlineStr">
        <is>
          <t>HR</t>
        </is>
      </c>
      <c r="C65" s="4" t="inlineStr">
        <is>
          <t>Payroll cost</t>
        </is>
      </c>
      <c r="E65" s="29">
        <f>E62*($T62*(1+IF(E$5&gt;=Settings!$C$51,$U62,0)))/12</f>
        <v/>
      </c>
      <c r="F65" s="29">
        <f>F62*($T62*(1+IF(F$5&gt;=Settings!$C$51,$U62,0)))/12</f>
        <v/>
      </c>
      <c r="G65" s="29">
        <f>G62*($T62*(1+IF(G$5&gt;=Settings!$C$51,$U62,0)))/12</f>
        <v/>
      </c>
      <c r="H65" s="29">
        <f>H62*($T62*(1+IF(H$5&gt;=Settings!$C$51,$U62,0)))/12</f>
        <v/>
      </c>
      <c r="I65" s="29">
        <f>I62*($T62*(1+IF(I$5&gt;=Settings!$C$51,$U62,0)))/12</f>
        <v/>
      </c>
      <c r="J65" s="29">
        <f>J62*($T62*(1+IF(J$5&gt;=Settings!$C$51,$U62,0)))/12</f>
        <v/>
      </c>
      <c r="K65" s="29">
        <f>K62*($T62*(1+IF(K$5&gt;=Settings!$C$51,$U62,0)))/12</f>
        <v/>
      </c>
      <c r="L65" s="29">
        <f>L62*($T62*(1+IF(L$5&gt;=Settings!$C$51,$U62,0)))/12</f>
        <v/>
      </c>
      <c r="M65" s="29">
        <f>M62*($T62*(1+IF(M$5&gt;=Settings!$C$51,$U62,0)))/12</f>
        <v/>
      </c>
      <c r="N65" s="29">
        <f>N62*($T62*(1+IF(N$5&gt;=Settings!$C$51,$U62,0)))/12</f>
        <v/>
      </c>
      <c r="O65" s="29">
        <f>O62*($T62*(1+IF(O$5&gt;=Settings!$C$51,$U62,0)))/12</f>
        <v/>
      </c>
      <c r="P65" s="29">
        <f>P62*($T62*(1+IF(P$5&gt;=Settings!$C$51,$U62,0)))/12</f>
        <v/>
      </c>
      <c r="Q65" s="18">
        <f>SUM(E65:P65)</f>
        <v/>
      </c>
    </row>
    <row r="66">
      <c r="A66" s="5" t="inlineStr">
        <is>
          <t>PL</t>
        </is>
      </c>
      <c r="B66" s="5" t="inlineStr">
        <is>
          <t>HR</t>
        </is>
      </c>
      <c r="C66" s="4" t="inlineStr">
        <is>
          <t>Hiring cost</t>
        </is>
      </c>
      <c r="E66" s="29">
        <f>E64*'Drivers FY27'!$J$16</f>
        <v/>
      </c>
      <c r="F66" s="29">
        <f>F64*'Drivers FY27'!$J$16</f>
        <v/>
      </c>
      <c r="G66" s="29">
        <f>G64*'Drivers FY27'!$J$16</f>
        <v/>
      </c>
      <c r="H66" s="29">
        <f>H64*'Drivers FY27'!$J$16</f>
        <v/>
      </c>
      <c r="I66" s="29">
        <f>I64*'Drivers FY27'!$J$16</f>
        <v/>
      </c>
      <c r="J66" s="29">
        <f>J64*'Drivers FY27'!$J$16</f>
        <v/>
      </c>
      <c r="K66" s="29">
        <f>K64*'Drivers FY27'!$J$16</f>
        <v/>
      </c>
      <c r="L66" s="29">
        <f>L64*'Drivers FY27'!$J$16</f>
        <v/>
      </c>
      <c r="M66" s="29">
        <f>M64*'Drivers FY27'!$J$16</f>
        <v/>
      </c>
      <c r="N66" s="29">
        <f>N64*'Drivers FY27'!$J$16</f>
        <v/>
      </c>
      <c r="O66" s="29">
        <f>O64*'Drivers FY27'!$J$16</f>
        <v/>
      </c>
      <c r="P66" s="29">
        <f>P64*'Drivers FY27'!$J$16</f>
        <v/>
      </c>
      <c r="Q66" s="18">
        <f>SUM(E66:P66)</f>
        <v/>
      </c>
    </row>
    <row r="68">
      <c r="A68" s="14" t="inlineStr">
        <is>
          <t>IT</t>
        </is>
      </c>
      <c r="C68" s="14" t="inlineStr">
        <is>
          <t>Total FTE</t>
        </is>
      </c>
      <c r="D68" s="26">
        <f>D7+D12+D17+D22+D27+D32</f>
        <v/>
      </c>
      <c r="E68" s="26">
        <f>E7+E12+E17+E22+E27+E32</f>
        <v/>
      </c>
      <c r="F68" s="26">
        <f>F7+F12+F17+F22+F27+F32</f>
        <v/>
      </c>
      <c r="G68" s="26">
        <f>G7+G12+G17+G22+G27+G32</f>
        <v/>
      </c>
      <c r="H68" s="26">
        <f>H7+H12+H17+H22+H27+H32</f>
        <v/>
      </c>
      <c r="I68" s="26">
        <f>I7+I12+I17+I22+I27+I32</f>
        <v/>
      </c>
      <c r="J68" s="26">
        <f>J7+J12+J17+J22+J27+J32</f>
        <v/>
      </c>
      <c r="K68" s="26">
        <f>K7+K12+K17+K22+K27+K32</f>
        <v/>
      </c>
      <c r="L68" s="26">
        <f>L7+L12+L17+L22+L27+L32</f>
        <v/>
      </c>
      <c r="M68" s="26">
        <f>M7+M12+M17+M22+M27+M32</f>
        <v/>
      </c>
      <c r="N68" s="26">
        <f>N7+N12+N17+N22+N27+N32</f>
        <v/>
      </c>
      <c r="O68" s="26">
        <f>O7+O12+O17+O22+O27+O32</f>
        <v/>
      </c>
      <c r="P68" s="26">
        <f>P7+P12+P17+P22+P27+P32</f>
        <v/>
      </c>
      <c r="Q68" s="26">
        <f>AVERAGE(E68:P68)</f>
        <v/>
      </c>
    </row>
    <row r="69">
      <c r="A69" s="14" t="inlineStr">
        <is>
          <t>IT</t>
        </is>
      </c>
      <c r="C69" s="14" t="inlineStr">
        <is>
          <t>Payroll cost</t>
        </is>
      </c>
      <c r="E69" s="39">
        <f>E10+E15+E20+E25+E30+E35</f>
        <v/>
      </c>
      <c r="F69" s="39">
        <f>F10+F15+F20+F25+F30+F35</f>
        <v/>
      </c>
      <c r="G69" s="39">
        <f>G10+G15+G20+G25+G30+G35</f>
        <v/>
      </c>
      <c r="H69" s="39">
        <f>H10+H15+H20+H25+H30+H35</f>
        <v/>
      </c>
      <c r="I69" s="39">
        <f>I10+I15+I20+I25+I30+I35</f>
        <v/>
      </c>
      <c r="J69" s="39">
        <f>J10+J15+J20+J25+J30+J35</f>
        <v/>
      </c>
      <c r="K69" s="39">
        <f>K10+K15+K20+K25+K30+K35</f>
        <v/>
      </c>
      <c r="L69" s="39">
        <f>L10+L15+L20+L25+L30+L35</f>
        <v/>
      </c>
      <c r="M69" s="39">
        <f>M10+M15+M20+M25+M30+M35</f>
        <v/>
      </c>
      <c r="N69" s="39">
        <f>N10+N15+N20+N25+N30+N35</f>
        <v/>
      </c>
      <c r="O69" s="39">
        <f>O10+O15+O20+O25+O30+O35</f>
        <v/>
      </c>
      <c r="P69" s="39">
        <f>P10+P15+P20+P25+P30+P35</f>
        <v/>
      </c>
      <c r="Q69" s="27">
        <f>SUM(E69:P69)</f>
        <v/>
      </c>
    </row>
    <row r="70">
      <c r="A70" s="14" t="inlineStr">
        <is>
          <t>IT</t>
        </is>
      </c>
      <c r="C70" s="14" t="inlineStr">
        <is>
          <t>Pay-equity remediation</t>
        </is>
      </c>
      <c r="E70" s="39">
        <f>IF(AND($N$3&gt;0,E$5&gt;=$N$3),INDEX(Settings!$E$49:$E$50,MATCH("IT",Settings!$B$49:$B$50,0))*INDEX(Settings!$F$49:$F$50,MATCH("IT",Settings!$B$49:$B$50,0))/12,0)</f>
        <v/>
      </c>
      <c r="F70" s="39">
        <f>IF(AND($N$3&gt;0,F$5&gt;=$N$3),INDEX(Settings!$E$49:$E$50,MATCH("IT",Settings!$B$49:$B$50,0))*INDEX(Settings!$F$49:$F$50,MATCH("IT",Settings!$B$49:$B$50,0))/12,0)</f>
        <v/>
      </c>
      <c r="G70" s="39">
        <f>IF(AND($N$3&gt;0,G$5&gt;=$N$3),INDEX(Settings!$E$49:$E$50,MATCH("IT",Settings!$B$49:$B$50,0))*INDEX(Settings!$F$49:$F$50,MATCH("IT",Settings!$B$49:$B$50,0))/12,0)</f>
        <v/>
      </c>
      <c r="H70" s="39">
        <f>IF(AND($N$3&gt;0,H$5&gt;=$N$3),INDEX(Settings!$E$49:$E$50,MATCH("IT",Settings!$B$49:$B$50,0))*INDEX(Settings!$F$49:$F$50,MATCH("IT",Settings!$B$49:$B$50,0))/12,0)</f>
        <v/>
      </c>
      <c r="I70" s="39">
        <f>IF(AND($N$3&gt;0,I$5&gt;=$N$3),INDEX(Settings!$E$49:$E$50,MATCH("IT",Settings!$B$49:$B$50,0))*INDEX(Settings!$F$49:$F$50,MATCH("IT",Settings!$B$49:$B$50,0))/12,0)</f>
        <v/>
      </c>
      <c r="J70" s="39">
        <f>IF(AND($N$3&gt;0,J$5&gt;=$N$3),INDEX(Settings!$E$49:$E$50,MATCH("IT",Settings!$B$49:$B$50,0))*INDEX(Settings!$F$49:$F$50,MATCH("IT",Settings!$B$49:$B$50,0))/12,0)</f>
        <v/>
      </c>
      <c r="K70" s="39">
        <f>IF(AND($N$3&gt;0,K$5&gt;=$N$3),INDEX(Settings!$E$49:$E$50,MATCH("IT",Settings!$B$49:$B$50,0))*INDEX(Settings!$F$49:$F$50,MATCH("IT",Settings!$B$49:$B$50,0))/12,0)</f>
        <v/>
      </c>
      <c r="L70" s="39">
        <f>IF(AND($N$3&gt;0,L$5&gt;=$N$3),INDEX(Settings!$E$49:$E$50,MATCH("IT",Settings!$B$49:$B$50,0))*INDEX(Settings!$F$49:$F$50,MATCH("IT",Settings!$B$49:$B$50,0))/12,0)</f>
        <v/>
      </c>
      <c r="M70" s="39">
        <f>IF(AND($N$3&gt;0,M$5&gt;=$N$3),INDEX(Settings!$E$49:$E$50,MATCH("IT",Settings!$B$49:$B$50,0))*INDEX(Settings!$F$49:$F$50,MATCH("IT",Settings!$B$49:$B$50,0))/12,0)</f>
        <v/>
      </c>
      <c r="N70" s="39">
        <f>IF(AND($N$3&gt;0,N$5&gt;=$N$3),INDEX(Settings!$E$49:$E$50,MATCH("IT",Settings!$B$49:$B$50,0))*INDEX(Settings!$F$49:$F$50,MATCH("IT",Settings!$B$49:$B$50,0))/12,0)</f>
        <v/>
      </c>
      <c r="O70" s="39">
        <f>IF(AND($N$3&gt;0,O$5&gt;=$N$3),INDEX(Settings!$E$49:$E$50,MATCH("IT",Settings!$B$49:$B$50,0))*INDEX(Settings!$F$49:$F$50,MATCH("IT",Settings!$B$49:$B$50,0))/12,0)</f>
        <v/>
      </c>
      <c r="P70" s="39">
        <f>IF(AND($N$3&gt;0,P$5&gt;=$N$3),INDEX(Settings!$E$49:$E$50,MATCH("IT",Settings!$B$49:$B$50,0))*INDEX(Settings!$F$49:$F$50,MATCH("IT",Settings!$B$49:$B$50,0))/12,0)</f>
        <v/>
      </c>
      <c r="Q70" s="27">
        <f>SUM(E70:P70)</f>
        <v/>
      </c>
    </row>
    <row r="71">
      <c r="A71" s="14" t="inlineStr">
        <is>
          <t>IT</t>
        </is>
      </c>
      <c r="C71" s="14" t="inlineStr">
        <is>
          <t>Hiring cost</t>
        </is>
      </c>
      <c r="E71" s="39">
        <f>E11+E16+E21+E26+E31+E36</f>
        <v/>
      </c>
      <c r="F71" s="39">
        <f>F11+F16+F21+F26+F31+F36</f>
        <v/>
      </c>
      <c r="G71" s="39">
        <f>G11+G16+G21+G26+G31+G36</f>
        <v/>
      </c>
      <c r="H71" s="39">
        <f>H11+H16+H21+H26+H31+H36</f>
        <v/>
      </c>
      <c r="I71" s="39">
        <f>I11+I16+I21+I26+I31+I36</f>
        <v/>
      </c>
      <c r="J71" s="39">
        <f>J11+J16+J21+J26+J31+J36</f>
        <v/>
      </c>
      <c r="K71" s="39">
        <f>K11+K16+K21+K26+K31+K36</f>
        <v/>
      </c>
      <c r="L71" s="39">
        <f>L11+L16+L21+L26+L31+L36</f>
        <v/>
      </c>
      <c r="M71" s="39">
        <f>M11+M16+M21+M26+M31+M36</f>
        <v/>
      </c>
      <c r="N71" s="39">
        <f>N11+N16+N21+N26+N31+N36</f>
        <v/>
      </c>
      <c r="O71" s="39">
        <f>O11+O16+O21+O26+O31+O36</f>
        <v/>
      </c>
      <c r="P71" s="39">
        <f>P11+P16+P21+P26+P31+P36</f>
        <v/>
      </c>
      <c r="Q71" s="27">
        <f>SUM(E71:P71)</f>
        <v/>
      </c>
    </row>
    <row r="72">
      <c r="A72" s="14" t="inlineStr">
        <is>
          <t>IT</t>
        </is>
      </c>
      <c r="C72" s="14" t="inlineStr">
        <is>
          <t>Hires</t>
        </is>
      </c>
      <c r="E72" s="38">
        <f>E9+E14+E19+E24+E29+E34</f>
        <v/>
      </c>
      <c r="F72" s="38">
        <f>F9+F14+F19+F24+F29+F34</f>
        <v/>
      </c>
      <c r="G72" s="38">
        <f>G9+G14+G19+G24+G29+G34</f>
        <v/>
      </c>
      <c r="H72" s="38">
        <f>H9+H14+H19+H24+H29+H34</f>
        <v/>
      </c>
      <c r="I72" s="38">
        <f>I9+I14+I19+I24+I29+I34</f>
        <v/>
      </c>
      <c r="J72" s="38">
        <f>J9+J14+J19+J24+J29+J34</f>
        <v/>
      </c>
      <c r="K72" s="38">
        <f>K9+K14+K19+K24+K29+K34</f>
        <v/>
      </c>
      <c r="L72" s="38">
        <f>L9+L14+L19+L24+L29+L34</f>
        <v/>
      </c>
      <c r="M72" s="38">
        <f>M9+M14+M19+M24+M29+M34</f>
        <v/>
      </c>
      <c r="N72" s="38">
        <f>N9+N14+N19+N24+N29+N34</f>
        <v/>
      </c>
      <c r="O72" s="38">
        <f>O9+O14+O19+O24+O29+O34</f>
        <v/>
      </c>
      <c r="P72" s="38">
        <f>P9+P14+P19+P24+P29+P34</f>
        <v/>
      </c>
      <c r="Q72" s="26">
        <f>SUM(E72:P72)</f>
        <v/>
      </c>
    </row>
    <row r="74">
      <c r="A74" s="14" t="inlineStr">
        <is>
          <t>PL</t>
        </is>
      </c>
      <c r="C74" s="14" t="inlineStr">
        <is>
          <t>Total FTE</t>
        </is>
      </c>
      <c r="D74" s="26">
        <f>D37+D42+D47+D52+D57+D62</f>
        <v/>
      </c>
      <c r="E74" s="26">
        <f>E37+E42+E47+E52+E57+E62</f>
        <v/>
      </c>
      <c r="F74" s="26">
        <f>F37+F42+F47+F52+F57+F62</f>
        <v/>
      </c>
      <c r="G74" s="26">
        <f>G37+G42+G47+G52+G57+G62</f>
        <v/>
      </c>
      <c r="H74" s="26">
        <f>H37+H42+H47+H52+H57+H62</f>
        <v/>
      </c>
      <c r="I74" s="26">
        <f>I37+I42+I47+I52+I57+I62</f>
        <v/>
      </c>
      <c r="J74" s="26">
        <f>J37+J42+J47+J52+J57+J62</f>
        <v/>
      </c>
      <c r="K74" s="26">
        <f>K37+K42+K47+K52+K57+K62</f>
        <v/>
      </c>
      <c r="L74" s="26">
        <f>L37+L42+L47+L52+L57+L62</f>
        <v/>
      </c>
      <c r="M74" s="26">
        <f>M37+M42+M47+M52+M57+M62</f>
        <v/>
      </c>
      <c r="N74" s="26">
        <f>N37+N42+N47+N52+N57+N62</f>
        <v/>
      </c>
      <c r="O74" s="26">
        <f>O37+O42+O47+O52+O57+O62</f>
        <v/>
      </c>
      <c r="P74" s="26">
        <f>P37+P42+P47+P52+P57+P62</f>
        <v/>
      </c>
      <c r="Q74" s="26">
        <f>AVERAGE(E74:P74)</f>
        <v/>
      </c>
    </row>
    <row r="75">
      <c r="A75" s="14" t="inlineStr">
        <is>
          <t>PL</t>
        </is>
      </c>
      <c r="C75" s="14" t="inlineStr">
        <is>
          <t>Payroll cost</t>
        </is>
      </c>
      <c r="E75" s="39">
        <f>E40+E45+E50+E55+E60+E65</f>
        <v/>
      </c>
      <c r="F75" s="39">
        <f>F40+F45+F50+F55+F60+F65</f>
        <v/>
      </c>
      <c r="G75" s="39">
        <f>G40+G45+G50+G55+G60+G65</f>
        <v/>
      </c>
      <c r="H75" s="39">
        <f>H40+H45+H50+H55+H60+H65</f>
        <v/>
      </c>
      <c r="I75" s="39">
        <f>I40+I45+I50+I55+I60+I65</f>
        <v/>
      </c>
      <c r="J75" s="39">
        <f>J40+J45+J50+J55+J60+J65</f>
        <v/>
      </c>
      <c r="K75" s="39">
        <f>K40+K45+K50+K55+K60+K65</f>
        <v/>
      </c>
      <c r="L75" s="39">
        <f>L40+L45+L50+L55+L60+L65</f>
        <v/>
      </c>
      <c r="M75" s="39">
        <f>M40+M45+M50+M55+M60+M65</f>
        <v/>
      </c>
      <c r="N75" s="39">
        <f>N40+N45+N50+N55+N60+N65</f>
        <v/>
      </c>
      <c r="O75" s="39">
        <f>O40+O45+O50+O55+O60+O65</f>
        <v/>
      </c>
      <c r="P75" s="39">
        <f>P40+P45+P50+P55+P60+P65</f>
        <v/>
      </c>
      <c r="Q75" s="27">
        <f>SUM(E75:P75)</f>
        <v/>
      </c>
    </row>
    <row r="76">
      <c r="A76" s="14" t="inlineStr">
        <is>
          <t>PL</t>
        </is>
      </c>
      <c r="C76" s="14" t="inlineStr">
        <is>
          <t>Pay-equity remediation</t>
        </is>
      </c>
      <c r="E76" s="39">
        <f>IF(AND($N$3&gt;0,E$5&gt;=$N$3),INDEX(Settings!$E$49:$E$50,MATCH("PL",Settings!$B$49:$B$50,0))*INDEX(Settings!$F$49:$F$50,MATCH("PL",Settings!$B$49:$B$50,0))/12,0)</f>
        <v/>
      </c>
      <c r="F76" s="39">
        <f>IF(AND($N$3&gt;0,F$5&gt;=$N$3),INDEX(Settings!$E$49:$E$50,MATCH("PL",Settings!$B$49:$B$50,0))*INDEX(Settings!$F$49:$F$50,MATCH("PL",Settings!$B$49:$B$50,0))/12,0)</f>
        <v/>
      </c>
      <c r="G76" s="39">
        <f>IF(AND($N$3&gt;0,G$5&gt;=$N$3),INDEX(Settings!$E$49:$E$50,MATCH("PL",Settings!$B$49:$B$50,0))*INDEX(Settings!$F$49:$F$50,MATCH("PL",Settings!$B$49:$B$50,0))/12,0)</f>
        <v/>
      </c>
      <c r="H76" s="39">
        <f>IF(AND($N$3&gt;0,H$5&gt;=$N$3),INDEX(Settings!$E$49:$E$50,MATCH("PL",Settings!$B$49:$B$50,0))*INDEX(Settings!$F$49:$F$50,MATCH("PL",Settings!$B$49:$B$50,0))/12,0)</f>
        <v/>
      </c>
      <c r="I76" s="39">
        <f>IF(AND($N$3&gt;0,I$5&gt;=$N$3),INDEX(Settings!$E$49:$E$50,MATCH("PL",Settings!$B$49:$B$50,0))*INDEX(Settings!$F$49:$F$50,MATCH("PL",Settings!$B$49:$B$50,0))/12,0)</f>
        <v/>
      </c>
      <c r="J76" s="39">
        <f>IF(AND($N$3&gt;0,J$5&gt;=$N$3),INDEX(Settings!$E$49:$E$50,MATCH("PL",Settings!$B$49:$B$50,0))*INDEX(Settings!$F$49:$F$50,MATCH("PL",Settings!$B$49:$B$50,0))/12,0)</f>
        <v/>
      </c>
      <c r="K76" s="39">
        <f>IF(AND($N$3&gt;0,K$5&gt;=$N$3),INDEX(Settings!$E$49:$E$50,MATCH("PL",Settings!$B$49:$B$50,0))*INDEX(Settings!$F$49:$F$50,MATCH("PL",Settings!$B$49:$B$50,0))/12,0)</f>
        <v/>
      </c>
      <c r="L76" s="39">
        <f>IF(AND($N$3&gt;0,L$5&gt;=$N$3),INDEX(Settings!$E$49:$E$50,MATCH("PL",Settings!$B$49:$B$50,0))*INDEX(Settings!$F$49:$F$50,MATCH("PL",Settings!$B$49:$B$50,0))/12,0)</f>
        <v/>
      </c>
      <c r="M76" s="39">
        <f>IF(AND($N$3&gt;0,M$5&gt;=$N$3),INDEX(Settings!$E$49:$E$50,MATCH("PL",Settings!$B$49:$B$50,0))*INDEX(Settings!$F$49:$F$50,MATCH("PL",Settings!$B$49:$B$50,0))/12,0)</f>
        <v/>
      </c>
      <c r="N76" s="39">
        <f>IF(AND($N$3&gt;0,N$5&gt;=$N$3),INDEX(Settings!$E$49:$E$50,MATCH("PL",Settings!$B$49:$B$50,0))*INDEX(Settings!$F$49:$F$50,MATCH("PL",Settings!$B$49:$B$50,0))/12,0)</f>
        <v/>
      </c>
      <c r="O76" s="39">
        <f>IF(AND($N$3&gt;0,O$5&gt;=$N$3),INDEX(Settings!$E$49:$E$50,MATCH("PL",Settings!$B$49:$B$50,0))*INDEX(Settings!$F$49:$F$50,MATCH("PL",Settings!$B$49:$B$50,0))/12,0)</f>
        <v/>
      </c>
      <c r="P76" s="39">
        <f>IF(AND($N$3&gt;0,P$5&gt;=$N$3),INDEX(Settings!$E$49:$E$50,MATCH("PL",Settings!$B$49:$B$50,0))*INDEX(Settings!$F$49:$F$50,MATCH("PL",Settings!$B$49:$B$50,0))/12,0)</f>
        <v/>
      </c>
      <c r="Q76" s="27">
        <f>SUM(E76:P76)</f>
        <v/>
      </c>
    </row>
    <row r="77">
      <c r="A77" s="14" t="inlineStr">
        <is>
          <t>PL</t>
        </is>
      </c>
      <c r="C77" s="14" t="inlineStr">
        <is>
          <t>Hiring cost</t>
        </is>
      </c>
      <c r="E77" s="39">
        <f>E41+E46+E51+E56+E61+E66</f>
        <v/>
      </c>
      <c r="F77" s="39">
        <f>F41+F46+F51+F56+F61+F66</f>
        <v/>
      </c>
      <c r="G77" s="39">
        <f>G41+G46+G51+G56+G61+G66</f>
        <v/>
      </c>
      <c r="H77" s="39">
        <f>H41+H46+H51+H56+H61+H66</f>
        <v/>
      </c>
      <c r="I77" s="39">
        <f>I41+I46+I51+I56+I61+I66</f>
        <v/>
      </c>
      <c r="J77" s="39">
        <f>J41+J46+J51+J56+J61+J66</f>
        <v/>
      </c>
      <c r="K77" s="39">
        <f>K41+K46+K51+K56+K61+K66</f>
        <v/>
      </c>
      <c r="L77" s="39">
        <f>L41+L46+L51+L56+L61+L66</f>
        <v/>
      </c>
      <c r="M77" s="39">
        <f>M41+M46+M51+M56+M61+M66</f>
        <v/>
      </c>
      <c r="N77" s="39">
        <f>N41+N46+N51+N56+N61+N66</f>
        <v/>
      </c>
      <c r="O77" s="39">
        <f>O41+O46+O51+O56+O61+O66</f>
        <v/>
      </c>
      <c r="P77" s="39">
        <f>P41+P46+P51+P56+P61+P66</f>
        <v/>
      </c>
      <c r="Q77" s="27">
        <f>SUM(E77:P77)</f>
        <v/>
      </c>
    </row>
    <row r="78">
      <c r="A78" s="14" t="inlineStr">
        <is>
          <t>PL</t>
        </is>
      </c>
      <c r="C78" s="14" t="inlineStr">
        <is>
          <t>Hires</t>
        </is>
      </c>
      <c r="E78" s="38">
        <f>E39+E44+E49+E54+E59+E64</f>
        <v/>
      </c>
      <c r="F78" s="38">
        <f>F39+F44+F49+F54+F59+F64</f>
        <v/>
      </c>
      <c r="G78" s="38">
        <f>G39+G44+G49+G54+G59+G64</f>
        <v/>
      </c>
      <c r="H78" s="38">
        <f>H39+H44+H49+H54+H59+H64</f>
        <v/>
      </c>
      <c r="I78" s="38">
        <f>I39+I44+I49+I54+I59+I64</f>
        <v/>
      </c>
      <c r="J78" s="38">
        <f>J39+J44+J49+J54+J59+J64</f>
        <v/>
      </c>
      <c r="K78" s="38">
        <f>K39+K44+K49+K54+K59+K64</f>
        <v/>
      </c>
      <c r="L78" s="38">
        <f>L39+L44+L49+L54+L59+L64</f>
        <v/>
      </c>
      <c r="M78" s="38">
        <f>M39+M44+M49+M54+M59+M64</f>
        <v/>
      </c>
      <c r="N78" s="38">
        <f>N39+N44+N49+N54+N59+N64</f>
        <v/>
      </c>
      <c r="O78" s="38">
        <f>O39+O44+O49+O54+O59+O64</f>
        <v/>
      </c>
      <c r="P78" s="38">
        <f>P39+P44+P49+P54+P59+P64</f>
        <v/>
      </c>
      <c r="Q78" s="26">
        <f>SUM(E78:P78)</f>
        <v/>
      </c>
    </row>
  </sheetData>
  <pageMargins left="0.75" right="0.75" top="1" bottom="1" header="0.5" footer="0.5"/>
  <pageSetup orientation="landscape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U78"/>
  <sheetViews>
    <sheetView showGridLines="0" workbookViewId="0">
      <pane xSplit="4" ySplit="6" topLeftCell="E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8" customWidth="1" min="2" max="2"/>
    <col width="12" customWidth="1" min="3" max="3"/>
    <col width="11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</cols>
  <sheetData>
    <row r="1">
      <c r="A1" s="12" t="inlineStr">
        <is>
          <t>FY2027 forecast: Hiring freeze</t>
        </is>
      </c>
    </row>
    <row r="2">
      <c r="A2" s="13" t="inlineStr">
        <is>
          <t>FTE(m) = FTE(m-1) - leavers + hires. Leavers = FTE(m-1) x monthly attrition. Hires = backfills of leavers from 'time to hire' months earlier x replacement, plus planned growth; none after a hiring freeze.</t>
        </is>
      </c>
    </row>
    <row r="3">
      <c r="E3" s="14" t="inlineStr">
        <is>
          <t>Attrition x</t>
        </is>
      </c>
      <c r="F3" s="6">
        <f>Settings!C57</f>
        <v/>
      </c>
      <c r="G3" s="14" t="inlineStr">
        <is>
          <t>Replacement</t>
        </is>
      </c>
      <c r="H3" s="6">
        <f>Settings!D57</f>
        <v/>
      </c>
      <c r="I3" s="14" t="inlineStr">
        <is>
          <t>Growth x</t>
        </is>
      </c>
      <c r="J3" s="6">
        <f>Settings!E57</f>
        <v/>
      </c>
      <c r="K3" s="14" t="inlineStr">
        <is>
          <t>Freeze from month</t>
        </is>
      </c>
      <c r="L3" s="6">
        <f>Settings!F57</f>
        <v/>
      </c>
      <c r="M3" s="14" t="inlineStr">
        <is>
          <t>Remediation from month</t>
        </is>
      </c>
      <c r="N3" s="6">
        <f>Settings!G57</f>
        <v/>
      </c>
    </row>
    <row r="5">
      <c r="D5" s="31" t="n">
        <v>0</v>
      </c>
      <c r="E5" s="31" t="n">
        <v>1</v>
      </c>
      <c r="F5" s="31" t="n">
        <v>2</v>
      </c>
      <c r="G5" s="31" t="n">
        <v>3</v>
      </c>
      <c r="H5" s="31" t="n">
        <v>4</v>
      </c>
      <c r="I5" s="31" t="n">
        <v>5</v>
      </c>
      <c r="J5" s="31" t="n">
        <v>6</v>
      </c>
      <c r="K5" s="31" t="n">
        <v>7</v>
      </c>
      <c r="L5" s="31" t="n">
        <v>8</v>
      </c>
      <c r="M5" s="31" t="n">
        <v>9</v>
      </c>
      <c r="N5" s="31" t="n">
        <v>10</v>
      </c>
      <c r="O5" s="31" t="n">
        <v>11</v>
      </c>
      <c r="P5" s="31" t="n">
        <v>12</v>
      </c>
    </row>
    <row r="6" ht="30" customHeight="1">
      <c r="A6" s="16" t="inlineStr">
        <is>
          <t>Entity</t>
        </is>
      </c>
      <c r="B6" s="16" t="inlineStr">
        <is>
          <t>Department</t>
        </is>
      </c>
      <c r="C6" s="16" t="inlineStr">
        <is>
          <t>Line</t>
        </is>
      </c>
      <c r="D6" s="16" t="inlineStr">
        <is>
          <t>Opening</t>
        </is>
      </c>
      <c r="E6" s="16" t="inlineStr">
        <is>
          <t>M1</t>
        </is>
      </c>
      <c r="F6" s="16" t="inlineStr">
        <is>
          <t>M2</t>
        </is>
      </c>
      <c r="G6" s="16" t="inlineStr">
        <is>
          <t>M3</t>
        </is>
      </c>
      <c r="H6" s="16" t="inlineStr">
        <is>
          <t>M4</t>
        </is>
      </c>
      <c r="I6" s="16" t="inlineStr">
        <is>
          <t>M5</t>
        </is>
      </c>
      <c r="J6" s="16" t="inlineStr">
        <is>
          <t>M6</t>
        </is>
      </c>
      <c r="K6" s="16" t="inlineStr">
        <is>
          <t>M7</t>
        </is>
      </c>
      <c r="L6" s="16" t="inlineStr">
        <is>
          <t>M8</t>
        </is>
      </c>
      <c r="M6" s="16" t="inlineStr">
        <is>
          <t>M9</t>
        </is>
      </c>
      <c r="N6" s="16" t="inlineStr">
        <is>
          <t>M10</t>
        </is>
      </c>
      <c r="O6" s="16" t="inlineStr">
        <is>
          <t>M11</t>
        </is>
      </c>
      <c r="P6" s="16" t="inlineStr">
        <is>
          <t>M12</t>
        </is>
      </c>
      <c r="Q6" s="16" t="inlineStr">
        <is>
          <t>FY total / avg</t>
        </is>
      </c>
      <c r="R6" s="16" t="inlineStr">
        <is>
          <t>Monthly attrition</t>
        </is>
      </c>
      <c r="S6" s="16" t="inlineStr">
        <is>
          <t>Monthly growth</t>
        </is>
      </c>
      <c r="T6" s="16" t="inlineStr">
        <is>
          <t>Cost per FTE</t>
        </is>
      </c>
      <c r="U6" s="16" t="inlineStr">
        <is>
          <t>Pay review</t>
        </is>
      </c>
    </row>
    <row r="7">
      <c r="A7" s="32" t="inlineStr">
        <is>
          <t>IT</t>
        </is>
      </c>
      <c r="B7" s="32" t="inlineStr">
        <is>
          <t>Customer Service</t>
        </is>
      </c>
      <c r="C7" s="33" t="inlineStr">
        <is>
          <t>FTE</t>
        </is>
      </c>
      <c r="D7" s="34">
        <f>'Drivers FY27'!C5</f>
        <v/>
      </c>
      <c r="E7" s="26">
        <f>D7-E8+E9</f>
        <v/>
      </c>
      <c r="F7" s="26">
        <f>E7-F8+F9</f>
        <v/>
      </c>
      <c r="G7" s="26">
        <f>F7-G8+G9</f>
        <v/>
      </c>
      <c r="H7" s="26">
        <f>G7-H8+H9</f>
        <v/>
      </c>
      <c r="I7" s="26">
        <f>H7-I8+I9</f>
        <v/>
      </c>
      <c r="J7" s="26">
        <f>I7-J8+J9</f>
        <v/>
      </c>
      <c r="K7" s="26">
        <f>J7-K8+K9</f>
        <v/>
      </c>
      <c r="L7" s="26">
        <f>K7-L8+L9</f>
        <v/>
      </c>
      <c r="M7" s="26">
        <f>L7-M8+M9</f>
        <v/>
      </c>
      <c r="N7" s="26">
        <f>M7-N8+N9</f>
        <v/>
      </c>
      <c r="O7" s="26">
        <f>N7-O8+O9</f>
        <v/>
      </c>
      <c r="P7" s="26">
        <f>O7-P8+P9</f>
        <v/>
      </c>
      <c r="Q7" s="26">
        <f>AVERAGE(E7:P7)</f>
        <v/>
      </c>
      <c r="R7" s="35">
        <f>'Drivers FY27'!G5*$F$3/12</f>
        <v/>
      </c>
      <c r="S7" s="20">
        <f>'Drivers FY27'!H5*$J$3</f>
        <v/>
      </c>
      <c r="T7" s="17">
        <f>'Drivers FY27'!D5</f>
        <v/>
      </c>
      <c r="U7" s="19">
        <f>'Drivers FY27'!I5</f>
        <v/>
      </c>
    </row>
    <row r="8">
      <c r="A8" s="32" t="inlineStr">
        <is>
          <t>IT</t>
        </is>
      </c>
      <c r="B8" s="32" t="inlineStr">
        <is>
          <t>Customer Service</t>
        </is>
      </c>
      <c r="C8" s="36" t="inlineStr">
        <is>
          <t>Leavers</t>
        </is>
      </c>
      <c r="D8" s="37" t="n"/>
      <c r="E8" s="38">
        <f>D7*$R7</f>
        <v/>
      </c>
      <c r="F8" s="38">
        <f>E7*$R7</f>
        <v/>
      </c>
      <c r="G8" s="38">
        <f>F7*$R7</f>
        <v/>
      </c>
      <c r="H8" s="38">
        <f>G7*$R7</f>
        <v/>
      </c>
      <c r="I8" s="38">
        <f>H7*$R7</f>
        <v/>
      </c>
      <c r="J8" s="38">
        <f>I7*$R7</f>
        <v/>
      </c>
      <c r="K8" s="38">
        <f>J7*$R7</f>
        <v/>
      </c>
      <c r="L8" s="38">
        <f>K7*$R7</f>
        <v/>
      </c>
      <c r="M8" s="38">
        <f>L7*$R7</f>
        <v/>
      </c>
      <c r="N8" s="38">
        <f>M7*$R7</f>
        <v/>
      </c>
      <c r="O8" s="38">
        <f>N7*$R7</f>
        <v/>
      </c>
      <c r="P8" s="38">
        <f>O7*$R7</f>
        <v/>
      </c>
      <c r="Q8" s="26">
        <f>SUM(E8:P8)</f>
        <v/>
      </c>
    </row>
    <row r="9">
      <c r="A9" s="32" t="inlineStr">
        <is>
          <t>IT</t>
        </is>
      </c>
      <c r="B9" s="32" t="inlineStr">
        <is>
          <t>Customer Service</t>
        </is>
      </c>
      <c r="C9" s="36" t="inlineStr">
        <is>
          <t>Hires</t>
        </is>
      </c>
      <c r="D9" s="37" t="n"/>
      <c r="E9" s="38">
        <f>IF(AND($L$3&gt;0,E$5&gt;=$L$3),0,IF(E$5&gt;Settings!$C$52,INDEX($E8:E8,E$5-Settings!$C$52),$D7*$R7)*$H$3+$D7*$S7/12)</f>
        <v/>
      </c>
      <c r="F9" s="38">
        <f>IF(AND($L$3&gt;0,F$5&gt;=$L$3),0,IF(F$5&gt;Settings!$C$52,INDEX($E8:E8,F$5-Settings!$C$52),$D7*$R7)*$H$3+$D7*$S7/12)</f>
        <v/>
      </c>
      <c r="G9" s="38">
        <f>IF(AND($L$3&gt;0,G$5&gt;=$L$3),0,IF(G$5&gt;Settings!$C$52,INDEX($E8:F8,G$5-Settings!$C$52),$D7*$R7)*$H$3+$D7*$S7/12)</f>
        <v/>
      </c>
      <c r="H9" s="38">
        <f>IF(AND($L$3&gt;0,H$5&gt;=$L$3),0,IF(H$5&gt;Settings!$C$52,INDEX($E8:G8,H$5-Settings!$C$52),$D7*$R7)*$H$3+$D7*$S7/12)</f>
        <v/>
      </c>
      <c r="I9" s="38">
        <f>IF(AND($L$3&gt;0,I$5&gt;=$L$3),0,IF(I$5&gt;Settings!$C$52,INDEX($E8:H8,I$5-Settings!$C$52),$D7*$R7)*$H$3+$D7*$S7/12)</f>
        <v/>
      </c>
      <c r="J9" s="38">
        <f>IF(AND($L$3&gt;0,J$5&gt;=$L$3),0,IF(J$5&gt;Settings!$C$52,INDEX($E8:I8,J$5-Settings!$C$52),$D7*$R7)*$H$3+$D7*$S7/12)</f>
        <v/>
      </c>
      <c r="K9" s="38">
        <f>IF(AND($L$3&gt;0,K$5&gt;=$L$3),0,IF(K$5&gt;Settings!$C$52,INDEX($E8:J8,K$5-Settings!$C$52),$D7*$R7)*$H$3+$D7*$S7/12)</f>
        <v/>
      </c>
      <c r="L9" s="38">
        <f>IF(AND($L$3&gt;0,L$5&gt;=$L$3),0,IF(L$5&gt;Settings!$C$52,INDEX($E8:K8,L$5-Settings!$C$52),$D7*$R7)*$H$3+$D7*$S7/12)</f>
        <v/>
      </c>
      <c r="M9" s="38">
        <f>IF(AND($L$3&gt;0,M$5&gt;=$L$3),0,IF(M$5&gt;Settings!$C$52,INDEX($E8:L8,M$5-Settings!$C$52),$D7*$R7)*$H$3+$D7*$S7/12)</f>
        <v/>
      </c>
      <c r="N9" s="38">
        <f>IF(AND($L$3&gt;0,N$5&gt;=$L$3),0,IF(N$5&gt;Settings!$C$52,INDEX($E8:M8,N$5-Settings!$C$52),$D7*$R7)*$H$3+$D7*$S7/12)</f>
        <v/>
      </c>
      <c r="O9" s="38">
        <f>IF(AND($L$3&gt;0,O$5&gt;=$L$3),0,IF(O$5&gt;Settings!$C$52,INDEX($E8:N8,O$5-Settings!$C$52),$D7*$R7)*$H$3+$D7*$S7/12)</f>
        <v/>
      </c>
      <c r="P9" s="38">
        <f>IF(AND($L$3&gt;0,P$5&gt;=$L$3),0,IF(P$5&gt;Settings!$C$52,INDEX($E8:O8,P$5-Settings!$C$52),$D7*$R7)*$H$3+$D7*$S7/12)</f>
        <v/>
      </c>
      <c r="Q9" s="26">
        <f>SUM(E9:P9)</f>
        <v/>
      </c>
    </row>
    <row r="10">
      <c r="A10" s="32" t="inlineStr">
        <is>
          <t>IT</t>
        </is>
      </c>
      <c r="B10" s="32" t="inlineStr">
        <is>
          <t>Customer Service</t>
        </is>
      </c>
      <c r="C10" s="36" t="inlineStr">
        <is>
          <t>Payroll cost</t>
        </is>
      </c>
      <c r="D10" s="37" t="n"/>
      <c r="E10" s="39">
        <f>E7*($T7*(1+IF(E$5&gt;=Settings!$C$51,$U7,0)))/12</f>
        <v/>
      </c>
      <c r="F10" s="39">
        <f>F7*($T7*(1+IF(F$5&gt;=Settings!$C$51,$U7,0)))/12</f>
        <v/>
      </c>
      <c r="G10" s="39">
        <f>G7*($T7*(1+IF(G$5&gt;=Settings!$C$51,$U7,0)))/12</f>
        <v/>
      </c>
      <c r="H10" s="39">
        <f>H7*($T7*(1+IF(H$5&gt;=Settings!$C$51,$U7,0)))/12</f>
        <v/>
      </c>
      <c r="I10" s="39">
        <f>I7*($T7*(1+IF(I$5&gt;=Settings!$C$51,$U7,0)))/12</f>
        <v/>
      </c>
      <c r="J10" s="39">
        <f>J7*($T7*(1+IF(J$5&gt;=Settings!$C$51,$U7,0)))/12</f>
        <v/>
      </c>
      <c r="K10" s="39">
        <f>K7*($T7*(1+IF(K$5&gt;=Settings!$C$51,$U7,0)))/12</f>
        <v/>
      </c>
      <c r="L10" s="39">
        <f>L7*($T7*(1+IF(L$5&gt;=Settings!$C$51,$U7,0)))/12</f>
        <v/>
      </c>
      <c r="M10" s="39">
        <f>M7*($T7*(1+IF(M$5&gt;=Settings!$C$51,$U7,0)))/12</f>
        <v/>
      </c>
      <c r="N10" s="39">
        <f>N7*($T7*(1+IF(N$5&gt;=Settings!$C$51,$U7,0)))/12</f>
        <v/>
      </c>
      <c r="O10" s="39">
        <f>O7*($T7*(1+IF(O$5&gt;=Settings!$C$51,$U7,0)))/12</f>
        <v/>
      </c>
      <c r="P10" s="39">
        <f>P7*($T7*(1+IF(P$5&gt;=Settings!$C$51,$U7,0)))/12</f>
        <v/>
      </c>
      <c r="Q10" s="27">
        <f>SUM(E10:P10)</f>
        <v/>
      </c>
    </row>
    <row r="11">
      <c r="A11" s="32" t="inlineStr">
        <is>
          <t>IT</t>
        </is>
      </c>
      <c r="B11" s="32" t="inlineStr">
        <is>
          <t>Customer Service</t>
        </is>
      </c>
      <c r="C11" s="36" t="inlineStr">
        <is>
          <t>Hiring cost</t>
        </is>
      </c>
      <c r="D11" s="37" t="n"/>
      <c r="E11" s="39">
        <f>E9*'Drivers FY27'!$J$5</f>
        <v/>
      </c>
      <c r="F11" s="39">
        <f>F9*'Drivers FY27'!$J$5</f>
        <v/>
      </c>
      <c r="G11" s="39">
        <f>G9*'Drivers FY27'!$J$5</f>
        <v/>
      </c>
      <c r="H11" s="39">
        <f>H9*'Drivers FY27'!$J$5</f>
        <v/>
      </c>
      <c r="I11" s="39">
        <f>I9*'Drivers FY27'!$J$5</f>
        <v/>
      </c>
      <c r="J11" s="39">
        <f>J9*'Drivers FY27'!$J$5</f>
        <v/>
      </c>
      <c r="K11" s="39">
        <f>K9*'Drivers FY27'!$J$5</f>
        <v/>
      </c>
      <c r="L11" s="39">
        <f>L9*'Drivers FY27'!$J$5</f>
        <v/>
      </c>
      <c r="M11" s="39">
        <f>M9*'Drivers FY27'!$J$5</f>
        <v/>
      </c>
      <c r="N11" s="39">
        <f>N9*'Drivers FY27'!$J$5</f>
        <v/>
      </c>
      <c r="O11" s="39">
        <f>O9*'Drivers FY27'!$J$5</f>
        <v/>
      </c>
      <c r="P11" s="39">
        <f>P9*'Drivers FY27'!$J$5</f>
        <v/>
      </c>
      <c r="Q11" s="27">
        <f>SUM(E11:P11)</f>
        <v/>
      </c>
    </row>
    <row r="12">
      <c r="A12" s="5" t="inlineStr">
        <is>
          <t>IT</t>
        </is>
      </c>
      <c r="B12" s="5" t="inlineStr">
        <is>
          <t>Operations</t>
        </is>
      </c>
      <c r="C12" s="14" t="inlineStr">
        <is>
          <t>FTE</t>
        </is>
      </c>
      <c r="D12" s="21">
        <f>'Drivers FY27'!C6</f>
        <v/>
      </c>
      <c r="E12" s="22">
        <f>D12-E13+E14</f>
        <v/>
      </c>
      <c r="F12" s="22">
        <f>E12-F13+F14</f>
        <v/>
      </c>
      <c r="G12" s="22">
        <f>F12-G13+G14</f>
        <v/>
      </c>
      <c r="H12" s="22">
        <f>G12-H13+H14</f>
        <v/>
      </c>
      <c r="I12" s="22">
        <f>H12-I13+I14</f>
        <v/>
      </c>
      <c r="J12" s="22">
        <f>I12-J13+J14</f>
        <v/>
      </c>
      <c r="K12" s="22">
        <f>J12-K13+K14</f>
        <v/>
      </c>
      <c r="L12" s="22">
        <f>K12-L13+L14</f>
        <v/>
      </c>
      <c r="M12" s="22">
        <f>L12-M13+M14</f>
        <v/>
      </c>
      <c r="N12" s="22">
        <f>M12-N13+N14</f>
        <v/>
      </c>
      <c r="O12" s="22">
        <f>N12-O13+O14</f>
        <v/>
      </c>
      <c r="P12" s="22">
        <f>O12-P13+P14</f>
        <v/>
      </c>
      <c r="Q12" s="22">
        <f>AVERAGE(E12:P12)</f>
        <v/>
      </c>
      <c r="R12" s="35">
        <f>'Drivers FY27'!G6*$F$3/12</f>
        <v/>
      </c>
      <c r="S12" s="20">
        <f>'Drivers FY27'!H6*$J$3</f>
        <v/>
      </c>
      <c r="T12" s="17">
        <f>'Drivers FY27'!D6</f>
        <v/>
      </c>
      <c r="U12" s="19">
        <f>'Drivers FY27'!I6</f>
        <v/>
      </c>
    </row>
    <row r="13">
      <c r="A13" s="5" t="inlineStr">
        <is>
          <t>IT</t>
        </is>
      </c>
      <c r="B13" s="5" t="inlineStr">
        <is>
          <t>Operations</t>
        </is>
      </c>
      <c r="C13" s="4" t="inlineStr">
        <is>
          <t>Leavers</t>
        </is>
      </c>
      <c r="E13" s="25">
        <f>D12*$R12</f>
        <v/>
      </c>
      <c r="F13" s="25">
        <f>E12*$R12</f>
        <v/>
      </c>
      <c r="G13" s="25">
        <f>F12*$R12</f>
        <v/>
      </c>
      <c r="H13" s="25">
        <f>G12*$R12</f>
        <v/>
      </c>
      <c r="I13" s="25">
        <f>H12*$R12</f>
        <v/>
      </c>
      <c r="J13" s="25">
        <f>I12*$R12</f>
        <v/>
      </c>
      <c r="K13" s="25">
        <f>J12*$R12</f>
        <v/>
      </c>
      <c r="L13" s="25">
        <f>K12*$R12</f>
        <v/>
      </c>
      <c r="M13" s="25">
        <f>L12*$R12</f>
        <v/>
      </c>
      <c r="N13" s="25">
        <f>M12*$R12</f>
        <v/>
      </c>
      <c r="O13" s="25">
        <f>N12*$R12</f>
        <v/>
      </c>
      <c r="P13" s="25">
        <f>O12*$R12</f>
        <v/>
      </c>
      <c r="Q13" s="22">
        <f>SUM(E13:P13)</f>
        <v/>
      </c>
    </row>
    <row r="14">
      <c r="A14" s="5" t="inlineStr">
        <is>
          <t>IT</t>
        </is>
      </c>
      <c r="B14" s="5" t="inlineStr">
        <is>
          <t>Operations</t>
        </is>
      </c>
      <c r="C14" s="4" t="inlineStr">
        <is>
          <t>Hires</t>
        </is>
      </c>
      <c r="E14" s="25">
        <f>IF(AND($L$3&gt;0,E$5&gt;=$L$3),0,IF(E$5&gt;Settings!$C$52,INDEX($E13:E13,E$5-Settings!$C$52),$D12*$R12)*$H$3+$D12*$S12/12)</f>
        <v/>
      </c>
      <c r="F14" s="25">
        <f>IF(AND($L$3&gt;0,F$5&gt;=$L$3),0,IF(F$5&gt;Settings!$C$52,INDEX($E13:E13,F$5-Settings!$C$52),$D12*$R12)*$H$3+$D12*$S12/12)</f>
        <v/>
      </c>
      <c r="G14" s="25">
        <f>IF(AND($L$3&gt;0,G$5&gt;=$L$3),0,IF(G$5&gt;Settings!$C$52,INDEX($E13:F13,G$5-Settings!$C$52),$D12*$R12)*$H$3+$D12*$S12/12)</f>
        <v/>
      </c>
      <c r="H14" s="25">
        <f>IF(AND($L$3&gt;0,H$5&gt;=$L$3),0,IF(H$5&gt;Settings!$C$52,INDEX($E13:G13,H$5-Settings!$C$52),$D12*$R12)*$H$3+$D12*$S12/12)</f>
        <v/>
      </c>
      <c r="I14" s="25">
        <f>IF(AND($L$3&gt;0,I$5&gt;=$L$3),0,IF(I$5&gt;Settings!$C$52,INDEX($E13:H13,I$5-Settings!$C$52),$D12*$R12)*$H$3+$D12*$S12/12)</f>
        <v/>
      </c>
      <c r="J14" s="25">
        <f>IF(AND($L$3&gt;0,J$5&gt;=$L$3),0,IF(J$5&gt;Settings!$C$52,INDEX($E13:I13,J$5-Settings!$C$52),$D12*$R12)*$H$3+$D12*$S12/12)</f>
        <v/>
      </c>
      <c r="K14" s="25">
        <f>IF(AND($L$3&gt;0,K$5&gt;=$L$3),0,IF(K$5&gt;Settings!$C$52,INDEX($E13:J13,K$5-Settings!$C$52),$D12*$R12)*$H$3+$D12*$S12/12)</f>
        <v/>
      </c>
      <c r="L14" s="25">
        <f>IF(AND($L$3&gt;0,L$5&gt;=$L$3),0,IF(L$5&gt;Settings!$C$52,INDEX($E13:K13,L$5-Settings!$C$52),$D12*$R12)*$H$3+$D12*$S12/12)</f>
        <v/>
      </c>
      <c r="M14" s="25">
        <f>IF(AND($L$3&gt;0,M$5&gt;=$L$3),0,IF(M$5&gt;Settings!$C$52,INDEX($E13:L13,M$5-Settings!$C$52),$D12*$R12)*$H$3+$D12*$S12/12)</f>
        <v/>
      </c>
      <c r="N14" s="25">
        <f>IF(AND($L$3&gt;0,N$5&gt;=$L$3),0,IF(N$5&gt;Settings!$C$52,INDEX($E13:M13,N$5-Settings!$C$52),$D12*$R12)*$H$3+$D12*$S12/12)</f>
        <v/>
      </c>
      <c r="O14" s="25">
        <f>IF(AND($L$3&gt;0,O$5&gt;=$L$3),0,IF(O$5&gt;Settings!$C$52,INDEX($E13:N13,O$5-Settings!$C$52),$D12*$R12)*$H$3+$D12*$S12/12)</f>
        <v/>
      </c>
      <c r="P14" s="25">
        <f>IF(AND($L$3&gt;0,P$5&gt;=$L$3),0,IF(P$5&gt;Settings!$C$52,INDEX($E13:O13,P$5-Settings!$C$52),$D12*$R12)*$H$3+$D12*$S12/12)</f>
        <v/>
      </c>
      <c r="Q14" s="22">
        <f>SUM(E14:P14)</f>
        <v/>
      </c>
    </row>
    <row r="15">
      <c r="A15" s="5" t="inlineStr">
        <is>
          <t>IT</t>
        </is>
      </c>
      <c r="B15" s="5" t="inlineStr">
        <is>
          <t>Operations</t>
        </is>
      </c>
      <c r="C15" s="4" t="inlineStr">
        <is>
          <t>Payroll cost</t>
        </is>
      </c>
      <c r="E15" s="29">
        <f>E12*($T12*(1+IF(E$5&gt;=Settings!$C$51,$U12,0)))/12</f>
        <v/>
      </c>
      <c r="F15" s="29">
        <f>F12*($T12*(1+IF(F$5&gt;=Settings!$C$51,$U12,0)))/12</f>
        <v/>
      </c>
      <c r="G15" s="29">
        <f>G12*($T12*(1+IF(G$5&gt;=Settings!$C$51,$U12,0)))/12</f>
        <v/>
      </c>
      <c r="H15" s="29">
        <f>H12*($T12*(1+IF(H$5&gt;=Settings!$C$51,$U12,0)))/12</f>
        <v/>
      </c>
      <c r="I15" s="29">
        <f>I12*($T12*(1+IF(I$5&gt;=Settings!$C$51,$U12,0)))/12</f>
        <v/>
      </c>
      <c r="J15" s="29">
        <f>J12*($T12*(1+IF(J$5&gt;=Settings!$C$51,$U12,0)))/12</f>
        <v/>
      </c>
      <c r="K15" s="29">
        <f>K12*($T12*(1+IF(K$5&gt;=Settings!$C$51,$U12,0)))/12</f>
        <v/>
      </c>
      <c r="L15" s="29">
        <f>L12*($T12*(1+IF(L$5&gt;=Settings!$C$51,$U12,0)))/12</f>
        <v/>
      </c>
      <c r="M15" s="29">
        <f>M12*($T12*(1+IF(M$5&gt;=Settings!$C$51,$U12,0)))/12</f>
        <v/>
      </c>
      <c r="N15" s="29">
        <f>N12*($T12*(1+IF(N$5&gt;=Settings!$C$51,$U12,0)))/12</f>
        <v/>
      </c>
      <c r="O15" s="29">
        <f>O12*($T12*(1+IF(O$5&gt;=Settings!$C$51,$U12,0)))/12</f>
        <v/>
      </c>
      <c r="P15" s="29">
        <f>P12*($T12*(1+IF(P$5&gt;=Settings!$C$51,$U12,0)))/12</f>
        <v/>
      </c>
      <c r="Q15" s="18">
        <f>SUM(E15:P15)</f>
        <v/>
      </c>
    </row>
    <row r="16">
      <c r="A16" s="5" t="inlineStr">
        <is>
          <t>IT</t>
        </is>
      </c>
      <c r="B16" s="5" t="inlineStr">
        <is>
          <t>Operations</t>
        </is>
      </c>
      <c r="C16" s="4" t="inlineStr">
        <is>
          <t>Hiring cost</t>
        </is>
      </c>
      <c r="E16" s="29">
        <f>E14*'Drivers FY27'!$J$6</f>
        <v/>
      </c>
      <c r="F16" s="29">
        <f>F14*'Drivers FY27'!$J$6</f>
        <v/>
      </c>
      <c r="G16" s="29">
        <f>G14*'Drivers FY27'!$J$6</f>
        <v/>
      </c>
      <c r="H16" s="29">
        <f>H14*'Drivers FY27'!$J$6</f>
        <v/>
      </c>
      <c r="I16" s="29">
        <f>I14*'Drivers FY27'!$J$6</f>
        <v/>
      </c>
      <c r="J16" s="29">
        <f>J14*'Drivers FY27'!$J$6</f>
        <v/>
      </c>
      <c r="K16" s="29">
        <f>K14*'Drivers FY27'!$J$6</f>
        <v/>
      </c>
      <c r="L16" s="29">
        <f>L14*'Drivers FY27'!$J$6</f>
        <v/>
      </c>
      <c r="M16" s="29">
        <f>M14*'Drivers FY27'!$J$6</f>
        <v/>
      </c>
      <c r="N16" s="29">
        <f>N14*'Drivers FY27'!$J$6</f>
        <v/>
      </c>
      <c r="O16" s="29">
        <f>O14*'Drivers FY27'!$J$6</f>
        <v/>
      </c>
      <c r="P16" s="29">
        <f>P14*'Drivers FY27'!$J$6</f>
        <v/>
      </c>
      <c r="Q16" s="18">
        <f>SUM(E16:P16)</f>
        <v/>
      </c>
    </row>
    <row r="17">
      <c r="A17" s="32" t="inlineStr">
        <is>
          <t>IT</t>
        </is>
      </c>
      <c r="B17" s="32" t="inlineStr">
        <is>
          <t>Tech</t>
        </is>
      </c>
      <c r="C17" s="33" t="inlineStr">
        <is>
          <t>FTE</t>
        </is>
      </c>
      <c r="D17" s="34">
        <f>'Drivers FY27'!C7</f>
        <v/>
      </c>
      <c r="E17" s="26">
        <f>D17-E18+E19</f>
        <v/>
      </c>
      <c r="F17" s="26">
        <f>E17-F18+F19</f>
        <v/>
      </c>
      <c r="G17" s="26">
        <f>F17-G18+G19</f>
        <v/>
      </c>
      <c r="H17" s="26">
        <f>G17-H18+H19</f>
        <v/>
      </c>
      <c r="I17" s="26">
        <f>H17-I18+I19</f>
        <v/>
      </c>
      <c r="J17" s="26">
        <f>I17-J18+J19</f>
        <v/>
      </c>
      <c r="K17" s="26">
        <f>J17-K18+K19</f>
        <v/>
      </c>
      <c r="L17" s="26">
        <f>K17-L18+L19</f>
        <v/>
      </c>
      <c r="M17" s="26">
        <f>L17-M18+M19</f>
        <v/>
      </c>
      <c r="N17" s="26">
        <f>M17-N18+N19</f>
        <v/>
      </c>
      <c r="O17" s="26">
        <f>N17-O18+O19</f>
        <v/>
      </c>
      <c r="P17" s="26">
        <f>O17-P18+P19</f>
        <v/>
      </c>
      <c r="Q17" s="26">
        <f>AVERAGE(E17:P17)</f>
        <v/>
      </c>
      <c r="R17" s="35">
        <f>'Drivers FY27'!G7*$F$3/12</f>
        <v/>
      </c>
      <c r="S17" s="20">
        <f>'Drivers FY27'!H7*$J$3</f>
        <v/>
      </c>
      <c r="T17" s="17">
        <f>'Drivers FY27'!D7</f>
        <v/>
      </c>
      <c r="U17" s="19">
        <f>'Drivers FY27'!I7</f>
        <v/>
      </c>
    </row>
    <row r="18">
      <c r="A18" s="32" t="inlineStr">
        <is>
          <t>IT</t>
        </is>
      </c>
      <c r="B18" s="32" t="inlineStr">
        <is>
          <t>Tech</t>
        </is>
      </c>
      <c r="C18" s="36" t="inlineStr">
        <is>
          <t>Leavers</t>
        </is>
      </c>
      <c r="D18" s="37" t="n"/>
      <c r="E18" s="38">
        <f>D17*$R17</f>
        <v/>
      </c>
      <c r="F18" s="38">
        <f>E17*$R17</f>
        <v/>
      </c>
      <c r="G18" s="38">
        <f>F17*$R17</f>
        <v/>
      </c>
      <c r="H18" s="38">
        <f>G17*$R17</f>
        <v/>
      </c>
      <c r="I18" s="38">
        <f>H17*$R17</f>
        <v/>
      </c>
      <c r="J18" s="38">
        <f>I17*$R17</f>
        <v/>
      </c>
      <c r="K18" s="38">
        <f>J17*$R17</f>
        <v/>
      </c>
      <c r="L18" s="38">
        <f>K17*$R17</f>
        <v/>
      </c>
      <c r="M18" s="38">
        <f>L17*$R17</f>
        <v/>
      </c>
      <c r="N18" s="38">
        <f>M17*$R17</f>
        <v/>
      </c>
      <c r="O18" s="38">
        <f>N17*$R17</f>
        <v/>
      </c>
      <c r="P18" s="38">
        <f>O17*$R17</f>
        <v/>
      </c>
      <c r="Q18" s="26">
        <f>SUM(E18:P18)</f>
        <v/>
      </c>
    </row>
    <row r="19">
      <c r="A19" s="32" t="inlineStr">
        <is>
          <t>IT</t>
        </is>
      </c>
      <c r="B19" s="32" t="inlineStr">
        <is>
          <t>Tech</t>
        </is>
      </c>
      <c r="C19" s="36" t="inlineStr">
        <is>
          <t>Hires</t>
        </is>
      </c>
      <c r="D19" s="37" t="n"/>
      <c r="E19" s="38">
        <f>IF(AND($L$3&gt;0,E$5&gt;=$L$3),0,IF(E$5&gt;Settings!$C$52,INDEX($E18:E18,E$5-Settings!$C$52),$D17*$R17)*$H$3+$D17*$S17/12)</f>
        <v/>
      </c>
      <c r="F19" s="38">
        <f>IF(AND($L$3&gt;0,F$5&gt;=$L$3),0,IF(F$5&gt;Settings!$C$52,INDEX($E18:E18,F$5-Settings!$C$52),$D17*$R17)*$H$3+$D17*$S17/12)</f>
        <v/>
      </c>
      <c r="G19" s="38">
        <f>IF(AND($L$3&gt;0,G$5&gt;=$L$3),0,IF(G$5&gt;Settings!$C$52,INDEX($E18:F18,G$5-Settings!$C$52),$D17*$R17)*$H$3+$D17*$S17/12)</f>
        <v/>
      </c>
      <c r="H19" s="38">
        <f>IF(AND($L$3&gt;0,H$5&gt;=$L$3),0,IF(H$5&gt;Settings!$C$52,INDEX($E18:G18,H$5-Settings!$C$52),$D17*$R17)*$H$3+$D17*$S17/12)</f>
        <v/>
      </c>
      <c r="I19" s="38">
        <f>IF(AND($L$3&gt;0,I$5&gt;=$L$3),0,IF(I$5&gt;Settings!$C$52,INDEX($E18:H18,I$5-Settings!$C$52),$D17*$R17)*$H$3+$D17*$S17/12)</f>
        <v/>
      </c>
      <c r="J19" s="38">
        <f>IF(AND($L$3&gt;0,J$5&gt;=$L$3),0,IF(J$5&gt;Settings!$C$52,INDEX($E18:I18,J$5-Settings!$C$52),$D17*$R17)*$H$3+$D17*$S17/12)</f>
        <v/>
      </c>
      <c r="K19" s="38">
        <f>IF(AND($L$3&gt;0,K$5&gt;=$L$3),0,IF(K$5&gt;Settings!$C$52,INDEX($E18:J18,K$5-Settings!$C$52),$D17*$R17)*$H$3+$D17*$S17/12)</f>
        <v/>
      </c>
      <c r="L19" s="38">
        <f>IF(AND($L$3&gt;0,L$5&gt;=$L$3),0,IF(L$5&gt;Settings!$C$52,INDEX($E18:K18,L$5-Settings!$C$52),$D17*$R17)*$H$3+$D17*$S17/12)</f>
        <v/>
      </c>
      <c r="M19" s="38">
        <f>IF(AND($L$3&gt;0,M$5&gt;=$L$3),0,IF(M$5&gt;Settings!$C$52,INDEX($E18:L18,M$5-Settings!$C$52),$D17*$R17)*$H$3+$D17*$S17/12)</f>
        <v/>
      </c>
      <c r="N19" s="38">
        <f>IF(AND($L$3&gt;0,N$5&gt;=$L$3),0,IF(N$5&gt;Settings!$C$52,INDEX($E18:M18,N$5-Settings!$C$52),$D17*$R17)*$H$3+$D17*$S17/12)</f>
        <v/>
      </c>
      <c r="O19" s="38">
        <f>IF(AND($L$3&gt;0,O$5&gt;=$L$3),0,IF(O$5&gt;Settings!$C$52,INDEX($E18:N18,O$5-Settings!$C$52),$D17*$R17)*$H$3+$D17*$S17/12)</f>
        <v/>
      </c>
      <c r="P19" s="38">
        <f>IF(AND($L$3&gt;0,P$5&gt;=$L$3),0,IF(P$5&gt;Settings!$C$52,INDEX($E18:O18,P$5-Settings!$C$52),$D17*$R17)*$H$3+$D17*$S17/12)</f>
        <v/>
      </c>
      <c r="Q19" s="26">
        <f>SUM(E19:P19)</f>
        <v/>
      </c>
    </row>
    <row r="20">
      <c r="A20" s="32" t="inlineStr">
        <is>
          <t>IT</t>
        </is>
      </c>
      <c r="B20" s="32" t="inlineStr">
        <is>
          <t>Tech</t>
        </is>
      </c>
      <c r="C20" s="36" t="inlineStr">
        <is>
          <t>Payroll cost</t>
        </is>
      </c>
      <c r="D20" s="37" t="n"/>
      <c r="E20" s="39">
        <f>E17*($T17*(1+IF(E$5&gt;=Settings!$C$51,$U17,0)))/12</f>
        <v/>
      </c>
      <c r="F20" s="39">
        <f>F17*($T17*(1+IF(F$5&gt;=Settings!$C$51,$U17,0)))/12</f>
        <v/>
      </c>
      <c r="G20" s="39">
        <f>G17*($T17*(1+IF(G$5&gt;=Settings!$C$51,$U17,0)))/12</f>
        <v/>
      </c>
      <c r="H20" s="39">
        <f>H17*($T17*(1+IF(H$5&gt;=Settings!$C$51,$U17,0)))/12</f>
        <v/>
      </c>
      <c r="I20" s="39">
        <f>I17*($T17*(1+IF(I$5&gt;=Settings!$C$51,$U17,0)))/12</f>
        <v/>
      </c>
      <c r="J20" s="39">
        <f>J17*($T17*(1+IF(J$5&gt;=Settings!$C$51,$U17,0)))/12</f>
        <v/>
      </c>
      <c r="K20" s="39">
        <f>K17*($T17*(1+IF(K$5&gt;=Settings!$C$51,$U17,0)))/12</f>
        <v/>
      </c>
      <c r="L20" s="39">
        <f>L17*($T17*(1+IF(L$5&gt;=Settings!$C$51,$U17,0)))/12</f>
        <v/>
      </c>
      <c r="M20" s="39">
        <f>M17*($T17*(1+IF(M$5&gt;=Settings!$C$51,$U17,0)))/12</f>
        <v/>
      </c>
      <c r="N20" s="39">
        <f>N17*($T17*(1+IF(N$5&gt;=Settings!$C$51,$U17,0)))/12</f>
        <v/>
      </c>
      <c r="O20" s="39">
        <f>O17*($T17*(1+IF(O$5&gt;=Settings!$C$51,$U17,0)))/12</f>
        <v/>
      </c>
      <c r="P20" s="39">
        <f>P17*($T17*(1+IF(P$5&gt;=Settings!$C$51,$U17,0)))/12</f>
        <v/>
      </c>
      <c r="Q20" s="27">
        <f>SUM(E20:P20)</f>
        <v/>
      </c>
    </row>
    <row r="21">
      <c r="A21" s="32" t="inlineStr">
        <is>
          <t>IT</t>
        </is>
      </c>
      <c r="B21" s="32" t="inlineStr">
        <is>
          <t>Tech</t>
        </is>
      </c>
      <c r="C21" s="36" t="inlineStr">
        <is>
          <t>Hiring cost</t>
        </is>
      </c>
      <c r="D21" s="37" t="n"/>
      <c r="E21" s="39">
        <f>E19*'Drivers FY27'!$J$7</f>
        <v/>
      </c>
      <c r="F21" s="39">
        <f>F19*'Drivers FY27'!$J$7</f>
        <v/>
      </c>
      <c r="G21" s="39">
        <f>G19*'Drivers FY27'!$J$7</f>
        <v/>
      </c>
      <c r="H21" s="39">
        <f>H19*'Drivers FY27'!$J$7</f>
        <v/>
      </c>
      <c r="I21" s="39">
        <f>I19*'Drivers FY27'!$J$7</f>
        <v/>
      </c>
      <c r="J21" s="39">
        <f>J19*'Drivers FY27'!$J$7</f>
        <v/>
      </c>
      <c r="K21" s="39">
        <f>K19*'Drivers FY27'!$J$7</f>
        <v/>
      </c>
      <c r="L21" s="39">
        <f>L19*'Drivers FY27'!$J$7</f>
        <v/>
      </c>
      <c r="M21" s="39">
        <f>M19*'Drivers FY27'!$J$7</f>
        <v/>
      </c>
      <c r="N21" s="39">
        <f>N19*'Drivers FY27'!$J$7</f>
        <v/>
      </c>
      <c r="O21" s="39">
        <f>O19*'Drivers FY27'!$J$7</f>
        <v/>
      </c>
      <c r="P21" s="39">
        <f>P19*'Drivers FY27'!$J$7</f>
        <v/>
      </c>
      <c r="Q21" s="27">
        <f>SUM(E21:P21)</f>
        <v/>
      </c>
    </row>
    <row r="22">
      <c r="A22" s="5" t="inlineStr">
        <is>
          <t>IT</t>
        </is>
      </c>
      <c r="B22" s="5" t="inlineStr">
        <is>
          <t>Sales</t>
        </is>
      </c>
      <c r="C22" s="14" t="inlineStr">
        <is>
          <t>FTE</t>
        </is>
      </c>
      <c r="D22" s="21">
        <f>'Drivers FY27'!C8</f>
        <v/>
      </c>
      <c r="E22" s="22">
        <f>D22-E23+E24</f>
        <v/>
      </c>
      <c r="F22" s="22">
        <f>E22-F23+F24</f>
        <v/>
      </c>
      <c r="G22" s="22">
        <f>F22-G23+G24</f>
        <v/>
      </c>
      <c r="H22" s="22">
        <f>G22-H23+H24</f>
        <v/>
      </c>
      <c r="I22" s="22">
        <f>H22-I23+I24</f>
        <v/>
      </c>
      <c r="J22" s="22">
        <f>I22-J23+J24</f>
        <v/>
      </c>
      <c r="K22" s="22">
        <f>J22-K23+K24</f>
        <v/>
      </c>
      <c r="L22" s="22">
        <f>K22-L23+L24</f>
        <v/>
      </c>
      <c r="M22" s="22">
        <f>L22-M23+M24</f>
        <v/>
      </c>
      <c r="N22" s="22">
        <f>M22-N23+N24</f>
        <v/>
      </c>
      <c r="O22" s="22">
        <f>N22-O23+O24</f>
        <v/>
      </c>
      <c r="P22" s="22">
        <f>O22-P23+P24</f>
        <v/>
      </c>
      <c r="Q22" s="22">
        <f>AVERAGE(E22:P22)</f>
        <v/>
      </c>
      <c r="R22" s="35">
        <f>'Drivers FY27'!G8*$F$3/12</f>
        <v/>
      </c>
      <c r="S22" s="20">
        <f>'Drivers FY27'!H8*$J$3</f>
        <v/>
      </c>
      <c r="T22" s="17">
        <f>'Drivers FY27'!D8</f>
        <v/>
      </c>
      <c r="U22" s="19">
        <f>'Drivers FY27'!I8</f>
        <v/>
      </c>
    </row>
    <row r="23">
      <c r="A23" s="5" t="inlineStr">
        <is>
          <t>IT</t>
        </is>
      </c>
      <c r="B23" s="5" t="inlineStr">
        <is>
          <t>Sales</t>
        </is>
      </c>
      <c r="C23" s="4" t="inlineStr">
        <is>
          <t>Leavers</t>
        </is>
      </c>
      <c r="E23" s="25">
        <f>D22*$R22</f>
        <v/>
      </c>
      <c r="F23" s="25">
        <f>E22*$R22</f>
        <v/>
      </c>
      <c r="G23" s="25">
        <f>F22*$R22</f>
        <v/>
      </c>
      <c r="H23" s="25">
        <f>G22*$R22</f>
        <v/>
      </c>
      <c r="I23" s="25">
        <f>H22*$R22</f>
        <v/>
      </c>
      <c r="J23" s="25">
        <f>I22*$R22</f>
        <v/>
      </c>
      <c r="K23" s="25">
        <f>J22*$R22</f>
        <v/>
      </c>
      <c r="L23" s="25">
        <f>K22*$R22</f>
        <v/>
      </c>
      <c r="M23" s="25">
        <f>L22*$R22</f>
        <v/>
      </c>
      <c r="N23" s="25">
        <f>M22*$R22</f>
        <v/>
      </c>
      <c r="O23" s="25">
        <f>N22*$R22</f>
        <v/>
      </c>
      <c r="P23" s="25">
        <f>O22*$R22</f>
        <v/>
      </c>
      <c r="Q23" s="22">
        <f>SUM(E23:P23)</f>
        <v/>
      </c>
    </row>
    <row r="24">
      <c r="A24" s="5" t="inlineStr">
        <is>
          <t>IT</t>
        </is>
      </c>
      <c r="B24" s="5" t="inlineStr">
        <is>
          <t>Sales</t>
        </is>
      </c>
      <c r="C24" s="4" t="inlineStr">
        <is>
          <t>Hires</t>
        </is>
      </c>
      <c r="E24" s="25">
        <f>IF(AND($L$3&gt;0,E$5&gt;=$L$3),0,IF(E$5&gt;Settings!$C$52,INDEX($E23:E23,E$5-Settings!$C$52),$D22*$R22)*$H$3+$D22*$S22/12)</f>
        <v/>
      </c>
      <c r="F24" s="25">
        <f>IF(AND($L$3&gt;0,F$5&gt;=$L$3),0,IF(F$5&gt;Settings!$C$52,INDEX($E23:E23,F$5-Settings!$C$52),$D22*$R22)*$H$3+$D22*$S22/12)</f>
        <v/>
      </c>
      <c r="G24" s="25">
        <f>IF(AND($L$3&gt;0,G$5&gt;=$L$3),0,IF(G$5&gt;Settings!$C$52,INDEX($E23:F23,G$5-Settings!$C$52),$D22*$R22)*$H$3+$D22*$S22/12)</f>
        <v/>
      </c>
      <c r="H24" s="25">
        <f>IF(AND($L$3&gt;0,H$5&gt;=$L$3),0,IF(H$5&gt;Settings!$C$52,INDEX($E23:G23,H$5-Settings!$C$52),$D22*$R22)*$H$3+$D22*$S22/12)</f>
        <v/>
      </c>
      <c r="I24" s="25">
        <f>IF(AND($L$3&gt;0,I$5&gt;=$L$3),0,IF(I$5&gt;Settings!$C$52,INDEX($E23:H23,I$5-Settings!$C$52),$D22*$R22)*$H$3+$D22*$S22/12)</f>
        <v/>
      </c>
      <c r="J24" s="25">
        <f>IF(AND($L$3&gt;0,J$5&gt;=$L$3),0,IF(J$5&gt;Settings!$C$52,INDEX($E23:I23,J$5-Settings!$C$52),$D22*$R22)*$H$3+$D22*$S22/12)</f>
        <v/>
      </c>
      <c r="K24" s="25">
        <f>IF(AND($L$3&gt;0,K$5&gt;=$L$3),0,IF(K$5&gt;Settings!$C$52,INDEX($E23:J23,K$5-Settings!$C$52),$D22*$R22)*$H$3+$D22*$S22/12)</f>
        <v/>
      </c>
      <c r="L24" s="25">
        <f>IF(AND($L$3&gt;0,L$5&gt;=$L$3),0,IF(L$5&gt;Settings!$C$52,INDEX($E23:K23,L$5-Settings!$C$52),$D22*$R22)*$H$3+$D22*$S22/12)</f>
        <v/>
      </c>
      <c r="M24" s="25">
        <f>IF(AND($L$3&gt;0,M$5&gt;=$L$3),0,IF(M$5&gt;Settings!$C$52,INDEX($E23:L23,M$5-Settings!$C$52),$D22*$R22)*$H$3+$D22*$S22/12)</f>
        <v/>
      </c>
      <c r="N24" s="25">
        <f>IF(AND($L$3&gt;0,N$5&gt;=$L$3),0,IF(N$5&gt;Settings!$C$52,INDEX($E23:M23,N$5-Settings!$C$52),$D22*$R22)*$H$3+$D22*$S22/12)</f>
        <v/>
      </c>
      <c r="O24" s="25">
        <f>IF(AND($L$3&gt;0,O$5&gt;=$L$3),0,IF(O$5&gt;Settings!$C$52,INDEX($E23:N23,O$5-Settings!$C$52),$D22*$R22)*$H$3+$D22*$S22/12)</f>
        <v/>
      </c>
      <c r="P24" s="25">
        <f>IF(AND($L$3&gt;0,P$5&gt;=$L$3),0,IF(P$5&gt;Settings!$C$52,INDEX($E23:O23,P$5-Settings!$C$52),$D22*$R22)*$H$3+$D22*$S22/12)</f>
        <v/>
      </c>
      <c r="Q24" s="22">
        <f>SUM(E24:P24)</f>
        <v/>
      </c>
    </row>
    <row r="25">
      <c r="A25" s="5" t="inlineStr">
        <is>
          <t>IT</t>
        </is>
      </c>
      <c r="B25" s="5" t="inlineStr">
        <is>
          <t>Sales</t>
        </is>
      </c>
      <c r="C25" s="4" t="inlineStr">
        <is>
          <t>Payroll cost</t>
        </is>
      </c>
      <c r="E25" s="29">
        <f>E22*($T22*(1+IF(E$5&gt;=Settings!$C$51,$U22,0)))/12</f>
        <v/>
      </c>
      <c r="F25" s="29">
        <f>F22*($T22*(1+IF(F$5&gt;=Settings!$C$51,$U22,0)))/12</f>
        <v/>
      </c>
      <c r="G25" s="29">
        <f>G22*($T22*(1+IF(G$5&gt;=Settings!$C$51,$U22,0)))/12</f>
        <v/>
      </c>
      <c r="H25" s="29">
        <f>H22*($T22*(1+IF(H$5&gt;=Settings!$C$51,$U22,0)))/12</f>
        <v/>
      </c>
      <c r="I25" s="29">
        <f>I22*($T22*(1+IF(I$5&gt;=Settings!$C$51,$U22,0)))/12</f>
        <v/>
      </c>
      <c r="J25" s="29">
        <f>J22*($T22*(1+IF(J$5&gt;=Settings!$C$51,$U22,0)))/12</f>
        <v/>
      </c>
      <c r="K25" s="29">
        <f>K22*($T22*(1+IF(K$5&gt;=Settings!$C$51,$U22,0)))/12</f>
        <v/>
      </c>
      <c r="L25" s="29">
        <f>L22*($T22*(1+IF(L$5&gt;=Settings!$C$51,$U22,0)))/12</f>
        <v/>
      </c>
      <c r="M25" s="29">
        <f>M22*($T22*(1+IF(M$5&gt;=Settings!$C$51,$U22,0)))/12</f>
        <v/>
      </c>
      <c r="N25" s="29">
        <f>N22*($T22*(1+IF(N$5&gt;=Settings!$C$51,$U22,0)))/12</f>
        <v/>
      </c>
      <c r="O25" s="29">
        <f>O22*($T22*(1+IF(O$5&gt;=Settings!$C$51,$U22,0)))/12</f>
        <v/>
      </c>
      <c r="P25" s="29">
        <f>P22*($T22*(1+IF(P$5&gt;=Settings!$C$51,$U22,0)))/12</f>
        <v/>
      </c>
      <c r="Q25" s="18">
        <f>SUM(E25:P25)</f>
        <v/>
      </c>
    </row>
    <row r="26">
      <c r="A26" s="5" t="inlineStr">
        <is>
          <t>IT</t>
        </is>
      </c>
      <c r="B26" s="5" t="inlineStr">
        <is>
          <t>Sales</t>
        </is>
      </c>
      <c r="C26" s="4" t="inlineStr">
        <is>
          <t>Hiring cost</t>
        </is>
      </c>
      <c r="E26" s="29">
        <f>E24*'Drivers FY27'!$J$8</f>
        <v/>
      </c>
      <c r="F26" s="29">
        <f>F24*'Drivers FY27'!$J$8</f>
        <v/>
      </c>
      <c r="G26" s="29">
        <f>G24*'Drivers FY27'!$J$8</f>
        <v/>
      </c>
      <c r="H26" s="29">
        <f>H24*'Drivers FY27'!$J$8</f>
        <v/>
      </c>
      <c r="I26" s="29">
        <f>I24*'Drivers FY27'!$J$8</f>
        <v/>
      </c>
      <c r="J26" s="29">
        <f>J24*'Drivers FY27'!$J$8</f>
        <v/>
      </c>
      <c r="K26" s="29">
        <f>K24*'Drivers FY27'!$J$8</f>
        <v/>
      </c>
      <c r="L26" s="29">
        <f>L24*'Drivers FY27'!$J$8</f>
        <v/>
      </c>
      <c r="M26" s="29">
        <f>M24*'Drivers FY27'!$J$8</f>
        <v/>
      </c>
      <c r="N26" s="29">
        <f>N24*'Drivers FY27'!$J$8</f>
        <v/>
      </c>
      <c r="O26" s="29">
        <f>O24*'Drivers FY27'!$J$8</f>
        <v/>
      </c>
      <c r="P26" s="29">
        <f>P24*'Drivers FY27'!$J$8</f>
        <v/>
      </c>
      <c r="Q26" s="18">
        <f>SUM(E26:P26)</f>
        <v/>
      </c>
    </row>
    <row r="27">
      <c r="A27" s="32" t="inlineStr">
        <is>
          <t>IT</t>
        </is>
      </c>
      <c r="B27" s="32" t="inlineStr">
        <is>
          <t>Finance</t>
        </is>
      </c>
      <c r="C27" s="33" t="inlineStr">
        <is>
          <t>FTE</t>
        </is>
      </c>
      <c r="D27" s="34">
        <f>'Drivers FY27'!C9</f>
        <v/>
      </c>
      <c r="E27" s="26">
        <f>D27-E28+E29</f>
        <v/>
      </c>
      <c r="F27" s="26">
        <f>E27-F28+F29</f>
        <v/>
      </c>
      <c r="G27" s="26">
        <f>F27-G28+G29</f>
        <v/>
      </c>
      <c r="H27" s="26">
        <f>G27-H28+H29</f>
        <v/>
      </c>
      <c r="I27" s="26">
        <f>H27-I28+I29</f>
        <v/>
      </c>
      <c r="J27" s="26">
        <f>I27-J28+J29</f>
        <v/>
      </c>
      <c r="K27" s="26">
        <f>J27-K28+K29</f>
        <v/>
      </c>
      <c r="L27" s="26">
        <f>K27-L28+L29</f>
        <v/>
      </c>
      <c r="M27" s="26">
        <f>L27-M28+M29</f>
        <v/>
      </c>
      <c r="N27" s="26">
        <f>M27-N28+N29</f>
        <v/>
      </c>
      <c r="O27" s="26">
        <f>N27-O28+O29</f>
        <v/>
      </c>
      <c r="P27" s="26">
        <f>O27-P28+P29</f>
        <v/>
      </c>
      <c r="Q27" s="26">
        <f>AVERAGE(E27:P27)</f>
        <v/>
      </c>
      <c r="R27" s="35">
        <f>'Drivers FY27'!G9*$F$3/12</f>
        <v/>
      </c>
      <c r="S27" s="20">
        <f>'Drivers FY27'!H9*$J$3</f>
        <v/>
      </c>
      <c r="T27" s="17">
        <f>'Drivers FY27'!D9</f>
        <v/>
      </c>
      <c r="U27" s="19">
        <f>'Drivers FY27'!I9</f>
        <v/>
      </c>
    </row>
    <row r="28">
      <c r="A28" s="32" t="inlineStr">
        <is>
          <t>IT</t>
        </is>
      </c>
      <c r="B28" s="32" t="inlineStr">
        <is>
          <t>Finance</t>
        </is>
      </c>
      <c r="C28" s="36" t="inlineStr">
        <is>
          <t>Leavers</t>
        </is>
      </c>
      <c r="D28" s="37" t="n"/>
      <c r="E28" s="38">
        <f>D27*$R27</f>
        <v/>
      </c>
      <c r="F28" s="38">
        <f>E27*$R27</f>
        <v/>
      </c>
      <c r="G28" s="38">
        <f>F27*$R27</f>
        <v/>
      </c>
      <c r="H28" s="38">
        <f>G27*$R27</f>
        <v/>
      </c>
      <c r="I28" s="38">
        <f>H27*$R27</f>
        <v/>
      </c>
      <c r="J28" s="38">
        <f>I27*$R27</f>
        <v/>
      </c>
      <c r="K28" s="38">
        <f>J27*$R27</f>
        <v/>
      </c>
      <c r="L28" s="38">
        <f>K27*$R27</f>
        <v/>
      </c>
      <c r="M28" s="38">
        <f>L27*$R27</f>
        <v/>
      </c>
      <c r="N28" s="38">
        <f>M27*$R27</f>
        <v/>
      </c>
      <c r="O28" s="38">
        <f>N27*$R27</f>
        <v/>
      </c>
      <c r="P28" s="38">
        <f>O27*$R27</f>
        <v/>
      </c>
      <c r="Q28" s="26">
        <f>SUM(E28:P28)</f>
        <v/>
      </c>
    </row>
    <row r="29">
      <c r="A29" s="32" t="inlineStr">
        <is>
          <t>IT</t>
        </is>
      </c>
      <c r="B29" s="32" t="inlineStr">
        <is>
          <t>Finance</t>
        </is>
      </c>
      <c r="C29" s="36" t="inlineStr">
        <is>
          <t>Hires</t>
        </is>
      </c>
      <c r="D29" s="37" t="n"/>
      <c r="E29" s="38">
        <f>IF(AND($L$3&gt;0,E$5&gt;=$L$3),0,IF(E$5&gt;Settings!$C$52,INDEX($E28:E28,E$5-Settings!$C$52),$D27*$R27)*$H$3+$D27*$S27/12)</f>
        <v/>
      </c>
      <c r="F29" s="38">
        <f>IF(AND($L$3&gt;0,F$5&gt;=$L$3),0,IF(F$5&gt;Settings!$C$52,INDEX($E28:E28,F$5-Settings!$C$52),$D27*$R27)*$H$3+$D27*$S27/12)</f>
        <v/>
      </c>
      <c r="G29" s="38">
        <f>IF(AND($L$3&gt;0,G$5&gt;=$L$3),0,IF(G$5&gt;Settings!$C$52,INDEX($E28:F28,G$5-Settings!$C$52),$D27*$R27)*$H$3+$D27*$S27/12)</f>
        <v/>
      </c>
      <c r="H29" s="38">
        <f>IF(AND($L$3&gt;0,H$5&gt;=$L$3),0,IF(H$5&gt;Settings!$C$52,INDEX($E28:G28,H$5-Settings!$C$52),$D27*$R27)*$H$3+$D27*$S27/12)</f>
        <v/>
      </c>
      <c r="I29" s="38">
        <f>IF(AND($L$3&gt;0,I$5&gt;=$L$3),0,IF(I$5&gt;Settings!$C$52,INDEX($E28:H28,I$5-Settings!$C$52),$D27*$R27)*$H$3+$D27*$S27/12)</f>
        <v/>
      </c>
      <c r="J29" s="38">
        <f>IF(AND($L$3&gt;0,J$5&gt;=$L$3),0,IF(J$5&gt;Settings!$C$52,INDEX($E28:I28,J$5-Settings!$C$52),$D27*$R27)*$H$3+$D27*$S27/12)</f>
        <v/>
      </c>
      <c r="K29" s="38">
        <f>IF(AND($L$3&gt;0,K$5&gt;=$L$3),0,IF(K$5&gt;Settings!$C$52,INDEX($E28:J28,K$5-Settings!$C$52),$D27*$R27)*$H$3+$D27*$S27/12)</f>
        <v/>
      </c>
      <c r="L29" s="38">
        <f>IF(AND($L$3&gt;0,L$5&gt;=$L$3),0,IF(L$5&gt;Settings!$C$52,INDEX($E28:K28,L$5-Settings!$C$52),$D27*$R27)*$H$3+$D27*$S27/12)</f>
        <v/>
      </c>
      <c r="M29" s="38">
        <f>IF(AND($L$3&gt;0,M$5&gt;=$L$3),0,IF(M$5&gt;Settings!$C$52,INDEX($E28:L28,M$5-Settings!$C$52),$D27*$R27)*$H$3+$D27*$S27/12)</f>
        <v/>
      </c>
      <c r="N29" s="38">
        <f>IF(AND($L$3&gt;0,N$5&gt;=$L$3),0,IF(N$5&gt;Settings!$C$52,INDEX($E28:M28,N$5-Settings!$C$52),$D27*$R27)*$H$3+$D27*$S27/12)</f>
        <v/>
      </c>
      <c r="O29" s="38">
        <f>IF(AND($L$3&gt;0,O$5&gt;=$L$3),0,IF(O$5&gt;Settings!$C$52,INDEX($E28:N28,O$5-Settings!$C$52),$D27*$R27)*$H$3+$D27*$S27/12)</f>
        <v/>
      </c>
      <c r="P29" s="38">
        <f>IF(AND($L$3&gt;0,P$5&gt;=$L$3),0,IF(P$5&gt;Settings!$C$52,INDEX($E28:O28,P$5-Settings!$C$52),$D27*$R27)*$H$3+$D27*$S27/12)</f>
        <v/>
      </c>
      <c r="Q29" s="26">
        <f>SUM(E29:P29)</f>
        <v/>
      </c>
    </row>
    <row r="30">
      <c r="A30" s="32" t="inlineStr">
        <is>
          <t>IT</t>
        </is>
      </c>
      <c r="B30" s="32" t="inlineStr">
        <is>
          <t>Finance</t>
        </is>
      </c>
      <c r="C30" s="36" t="inlineStr">
        <is>
          <t>Payroll cost</t>
        </is>
      </c>
      <c r="D30" s="37" t="n"/>
      <c r="E30" s="39">
        <f>E27*($T27*(1+IF(E$5&gt;=Settings!$C$51,$U27,0)))/12</f>
        <v/>
      </c>
      <c r="F30" s="39">
        <f>F27*($T27*(1+IF(F$5&gt;=Settings!$C$51,$U27,0)))/12</f>
        <v/>
      </c>
      <c r="G30" s="39">
        <f>G27*($T27*(1+IF(G$5&gt;=Settings!$C$51,$U27,0)))/12</f>
        <v/>
      </c>
      <c r="H30" s="39">
        <f>H27*($T27*(1+IF(H$5&gt;=Settings!$C$51,$U27,0)))/12</f>
        <v/>
      </c>
      <c r="I30" s="39">
        <f>I27*($T27*(1+IF(I$5&gt;=Settings!$C$51,$U27,0)))/12</f>
        <v/>
      </c>
      <c r="J30" s="39">
        <f>J27*($T27*(1+IF(J$5&gt;=Settings!$C$51,$U27,0)))/12</f>
        <v/>
      </c>
      <c r="K30" s="39">
        <f>K27*($T27*(1+IF(K$5&gt;=Settings!$C$51,$U27,0)))/12</f>
        <v/>
      </c>
      <c r="L30" s="39">
        <f>L27*($T27*(1+IF(L$5&gt;=Settings!$C$51,$U27,0)))/12</f>
        <v/>
      </c>
      <c r="M30" s="39">
        <f>M27*($T27*(1+IF(M$5&gt;=Settings!$C$51,$U27,0)))/12</f>
        <v/>
      </c>
      <c r="N30" s="39">
        <f>N27*($T27*(1+IF(N$5&gt;=Settings!$C$51,$U27,0)))/12</f>
        <v/>
      </c>
      <c r="O30" s="39">
        <f>O27*($T27*(1+IF(O$5&gt;=Settings!$C$51,$U27,0)))/12</f>
        <v/>
      </c>
      <c r="P30" s="39">
        <f>P27*($T27*(1+IF(P$5&gt;=Settings!$C$51,$U27,0)))/12</f>
        <v/>
      </c>
      <c r="Q30" s="27">
        <f>SUM(E30:P30)</f>
        <v/>
      </c>
    </row>
    <row r="31">
      <c r="A31" s="32" t="inlineStr">
        <is>
          <t>IT</t>
        </is>
      </c>
      <c r="B31" s="32" t="inlineStr">
        <is>
          <t>Finance</t>
        </is>
      </c>
      <c r="C31" s="36" t="inlineStr">
        <is>
          <t>Hiring cost</t>
        </is>
      </c>
      <c r="D31" s="37" t="n"/>
      <c r="E31" s="39">
        <f>E29*'Drivers FY27'!$J$9</f>
        <v/>
      </c>
      <c r="F31" s="39">
        <f>F29*'Drivers FY27'!$J$9</f>
        <v/>
      </c>
      <c r="G31" s="39">
        <f>G29*'Drivers FY27'!$J$9</f>
        <v/>
      </c>
      <c r="H31" s="39">
        <f>H29*'Drivers FY27'!$J$9</f>
        <v/>
      </c>
      <c r="I31" s="39">
        <f>I29*'Drivers FY27'!$J$9</f>
        <v/>
      </c>
      <c r="J31" s="39">
        <f>J29*'Drivers FY27'!$J$9</f>
        <v/>
      </c>
      <c r="K31" s="39">
        <f>K29*'Drivers FY27'!$J$9</f>
        <v/>
      </c>
      <c r="L31" s="39">
        <f>L29*'Drivers FY27'!$J$9</f>
        <v/>
      </c>
      <c r="M31" s="39">
        <f>M29*'Drivers FY27'!$J$9</f>
        <v/>
      </c>
      <c r="N31" s="39">
        <f>N29*'Drivers FY27'!$J$9</f>
        <v/>
      </c>
      <c r="O31" s="39">
        <f>O29*'Drivers FY27'!$J$9</f>
        <v/>
      </c>
      <c r="P31" s="39">
        <f>P29*'Drivers FY27'!$J$9</f>
        <v/>
      </c>
      <c r="Q31" s="27">
        <f>SUM(E31:P31)</f>
        <v/>
      </c>
    </row>
    <row r="32">
      <c r="A32" s="5" t="inlineStr">
        <is>
          <t>IT</t>
        </is>
      </c>
      <c r="B32" s="5" t="inlineStr">
        <is>
          <t>HR</t>
        </is>
      </c>
      <c r="C32" s="14" t="inlineStr">
        <is>
          <t>FTE</t>
        </is>
      </c>
      <c r="D32" s="21">
        <f>'Drivers FY27'!C10</f>
        <v/>
      </c>
      <c r="E32" s="22">
        <f>D32-E33+E34</f>
        <v/>
      </c>
      <c r="F32" s="22">
        <f>E32-F33+F34</f>
        <v/>
      </c>
      <c r="G32" s="22">
        <f>F32-G33+G34</f>
        <v/>
      </c>
      <c r="H32" s="22">
        <f>G32-H33+H34</f>
        <v/>
      </c>
      <c r="I32" s="22">
        <f>H32-I33+I34</f>
        <v/>
      </c>
      <c r="J32" s="22">
        <f>I32-J33+J34</f>
        <v/>
      </c>
      <c r="K32" s="22">
        <f>J32-K33+K34</f>
        <v/>
      </c>
      <c r="L32" s="22">
        <f>K32-L33+L34</f>
        <v/>
      </c>
      <c r="M32" s="22">
        <f>L32-M33+M34</f>
        <v/>
      </c>
      <c r="N32" s="22">
        <f>M32-N33+N34</f>
        <v/>
      </c>
      <c r="O32" s="22">
        <f>N32-O33+O34</f>
        <v/>
      </c>
      <c r="P32" s="22">
        <f>O32-P33+P34</f>
        <v/>
      </c>
      <c r="Q32" s="22">
        <f>AVERAGE(E32:P32)</f>
        <v/>
      </c>
      <c r="R32" s="35">
        <f>'Drivers FY27'!G10*$F$3/12</f>
        <v/>
      </c>
      <c r="S32" s="20">
        <f>'Drivers FY27'!H10*$J$3</f>
        <v/>
      </c>
      <c r="T32" s="17">
        <f>'Drivers FY27'!D10</f>
        <v/>
      </c>
      <c r="U32" s="19">
        <f>'Drivers FY27'!I10</f>
        <v/>
      </c>
    </row>
    <row r="33">
      <c r="A33" s="5" t="inlineStr">
        <is>
          <t>IT</t>
        </is>
      </c>
      <c r="B33" s="5" t="inlineStr">
        <is>
          <t>HR</t>
        </is>
      </c>
      <c r="C33" s="4" t="inlineStr">
        <is>
          <t>Leavers</t>
        </is>
      </c>
      <c r="E33" s="25">
        <f>D32*$R32</f>
        <v/>
      </c>
      <c r="F33" s="25">
        <f>E32*$R32</f>
        <v/>
      </c>
      <c r="G33" s="25">
        <f>F32*$R32</f>
        <v/>
      </c>
      <c r="H33" s="25">
        <f>G32*$R32</f>
        <v/>
      </c>
      <c r="I33" s="25">
        <f>H32*$R32</f>
        <v/>
      </c>
      <c r="J33" s="25">
        <f>I32*$R32</f>
        <v/>
      </c>
      <c r="K33" s="25">
        <f>J32*$R32</f>
        <v/>
      </c>
      <c r="L33" s="25">
        <f>K32*$R32</f>
        <v/>
      </c>
      <c r="M33" s="25">
        <f>L32*$R32</f>
        <v/>
      </c>
      <c r="N33" s="25">
        <f>M32*$R32</f>
        <v/>
      </c>
      <c r="O33" s="25">
        <f>N32*$R32</f>
        <v/>
      </c>
      <c r="P33" s="25">
        <f>O32*$R32</f>
        <v/>
      </c>
      <c r="Q33" s="22">
        <f>SUM(E33:P33)</f>
        <v/>
      </c>
    </row>
    <row r="34">
      <c r="A34" s="5" t="inlineStr">
        <is>
          <t>IT</t>
        </is>
      </c>
      <c r="B34" s="5" t="inlineStr">
        <is>
          <t>HR</t>
        </is>
      </c>
      <c r="C34" s="4" t="inlineStr">
        <is>
          <t>Hires</t>
        </is>
      </c>
      <c r="E34" s="25">
        <f>IF(AND($L$3&gt;0,E$5&gt;=$L$3),0,IF(E$5&gt;Settings!$C$52,INDEX($E33:E33,E$5-Settings!$C$52),$D32*$R32)*$H$3+$D32*$S32/12)</f>
        <v/>
      </c>
      <c r="F34" s="25">
        <f>IF(AND($L$3&gt;0,F$5&gt;=$L$3),0,IF(F$5&gt;Settings!$C$52,INDEX($E33:E33,F$5-Settings!$C$52),$D32*$R32)*$H$3+$D32*$S32/12)</f>
        <v/>
      </c>
      <c r="G34" s="25">
        <f>IF(AND($L$3&gt;0,G$5&gt;=$L$3),0,IF(G$5&gt;Settings!$C$52,INDEX($E33:F33,G$5-Settings!$C$52),$D32*$R32)*$H$3+$D32*$S32/12)</f>
        <v/>
      </c>
      <c r="H34" s="25">
        <f>IF(AND($L$3&gt;0,H$5&gt;=$L$3),0,IF(H$5&gt;Settings!$C$52,INDEX($E33:G33,H$5-Settings!$C$52),$D32*$R32)*$H$3+$D32*$S32/12)</f>
        <v/>
      </c>
      <c r="I34" s="25">
        <f>IF(AND($L$3&gt;0,I$5&gt;=$L$3),0,IF(I$5&gt;Settings!$C$52,INDEX($E33:H33,I$5-Settings!$C$52),$D32*$R32)*$H$3+$D32*$S32/12)</f>
        <v/>
      </c>
      <c r="J34" s="25">
        <f>IF(AND($L$3&gt;0,J$5&gt;=$L$3),0,IF(J$5&gt;Settings!$C$52,INDEX($E33:I33,J$5-Settings!$C$52),$D32*$R32)*$H$3+$D32*$S32/12)</f>
        <v/>
      </c>
      <c r="K34" s="25">
        <f>IF(AND($L$3&gt;0,K$5&gt;=$L$3),0,IF(K$5&gt;Settings!$C$52,INDEX($E33:J33,K$5-Settings!$C$52),$D32*$R32)*$H$3+$D32*$S32/12)</f>
        <v/>
      </c>
      <c r="L34" s="25">
        <f>IF(AND($L$3&gt;0,L$5&gt;=$L$3),0,IF(L$5&gt;Settings!$C$52,INDEX($E33:K33,L$5-Settings!$C$52),$D32*$R32)*$H$3+$D32*$S32/12)</f>
        <v/>
      </c>
      <c r="M34" s="25">
        <f>IF(AND($L$3&gt;0,M$5&gt;=$L$3),0,IF(M$5&gt;Settings!$C$52,INDEX($E33:L33,M$5-Settings!$C$52),$D32*$R32)*$H$3+$D32*$S32/12)</f>
        <v/>
      </c>
      <c r="N34" s="25">
        <f>IF(AND($L$3&gt;0,N$5&gt;=$L$3),0,IF(N$5&gt;Settings!$C$52,INDEX($E33:M33,N$5-Settings!$C$52),$D32*$R32)*$H$3+$D32*$S32/12)</f>
        <v/>
      </c>
      <c r="O34" s="25">
        <f>IF(AND($L$3&gt;0,O$5&gt;=$L$3),0,IF(O$5&gt;Settings!$C$52,INDEX($E33:N33,O$5-Settings!$C$52),$D32*$R32)*$H$3+$D32*$S32/12)</f>
        <v/>
      </c>
      <c r="P34" s="25">
        <f>IF(AND($L$3&gt;0,P$5&gt;=$L$3),0,IF(P$5&gt;Settings!$C$52,INDEX($E33:O33,P$5-Settings!$C$52),$D32*$R32)*$H$3+$D32*$S32/12)</f>
        <v/>
      </c>
      <c r="Q34" s="22">
        <f>SUM(E34:P34)</f>
        <v/>
      </c>
    </row>
    <row r="35">
      <c r="A35" s="5" t="inlineStr">
        <is>
          <t>IT</t>
        </is>
      </c>
      <c r="B35" s="5" t="inlineStr">
        <is>
          <t>HR</t>
        </is>
      </c>
      <c r="C35" s="4" t="inlineStr">
        <is>
          <t>Payroll cost</t>
        </is>
      </c>
      <c r="E35" s="29">
        <f>E32*($T32*(1+IF(E$5&gt;=Settings!$C$51,$U32,0)))/12</f>
        <v/>
      </c>
      <c r="F35" s="29">
        <f>F32*($T32*(1+IF(F$5&gt;=Settings!$C$51,$U32,0)))/12</f>
        <v/>
      </c>
      <c r="G35" s="29">
        <f>G32*($T32*(1+IF(G$5&gt;=Settings!$C$51,$U32,0)))/12</f>
        <v/>
      </c>
      <c r="H35" s="29">
        <f>H32*($T32*(1+IF(H$5&gt;=Settings!$C$51,$U32,0)))/12</f>
        <v/>
      </c>
      <c r="I35" s="29">
        <f>I32*($T32*(1+IF(I$5&gt;=Settings!$C$51,$U32,0)))/12</f>
        <v/>
      </c>
      <c r="J35" s="29">
        <f>J32*($T32*(1+IF(J$5&gt;=Settings!$C$51,$U32,0)))/12</f>
        <v/>
      </c>
      <c r="K35" s="29">
        <f>K32*($T32*(1+IF(K$5&gt;=Settings!$C$51,$U32,0)))/12</f>
        <v/>
      </c>
      <c r="L35" s="29">
        <f>L32*($T32*(1+IF(L$5&gt;=Settings!$C$51,$U32,0)))/12</f>
        <v/>
      </c>
      <c r="M35" s="29">
        <f>M32*($T32*(1+IF(M$5&gt;=Settings!$C$51,$U32,0)))/12</f>
        <v/>
      </c>
      <c r="N35" s="29">
        <f>N32*($T32*(1+IF(N$5&gt;=Settings!$C$51,$U32,0)))/12</f>
        <v/>
      </c>
      <c r="O35" s="29">
        <f>O32*($T32*(1+IF(O$5&gt;=Settings!$C$51,$U32,0)))/12</f>
        <v/>
      </c>
      <c r="P35" s="29">
        <f>P32*($T32*(1+IF(P$5&gt;=Settings!$C$51,$U32,0)))/12</f>
        <v/>
      </c>
      <c r="Q35" s="18">
        <f>SUM(E35:P35)</f>
        <v/>
      </c>
    </row>
    <row r="36">
      <c r="A36" s="5" t="inlineStr">
        <is>
          <t>IT</t>
        </is>
      </c>
      <c r="B36" s="5" t="inlineStr">
        <is>
          <t>HR</t>
        </is>
      </c>
      <c r="C36" s="4" t="inlineStr">
        <is>
          <t>Hiring cost</t>
        </is>
      </c>
      <c r="E36" s="29">
        <f>E34*'Drivers FY27'!$J$10</f>
        <v/>
      </c>
      <c r="F36" s="29">
        <f>F34*'Drivers FY27'!$J$10</f>
        <v/>
      </c>
      <c r="G36" s="29">
        <f>G34*'Drivers FY27'!$J$10</f>
        <v/>
      </c>
      <c r="H36" s="29">
        <f>H34*'Drivers FY27'!$J$10</f>
        <v/>
      </c>
      <c r="I36" s="29">
        <f>I34*'Drivers FY27'!$J$10</f>
        <v/>
      </c>
      <c r="J36" s="29">
        <f>J34*'Drivers FY27'!$J$10</f>
        <v/>
      </c>
      <c r="K36" s="29">
        <f>K34*'Drivers FY27'!$J$10</f>
        <v/>
      </c>
      <c r="L36" s="29">
        <f>L34*'Drivers FY27'!$J$10</f>
        <v/>
      </c>
      <c r="M36" s="29">
        <f>M34*'Drivers FY27'!$J$10</f>
        <v/>
      </c>
      <c r="N36" s="29">
        <f>N34*'Drivers FY27'!$J$10</f>
        <v/>
      </c>
      <c r="O36" s="29">
        <f>O34*'Drivers FY27'!$J$10</f>
        <v/>
      </c>
      <c r="P36" s="29">
        <f>P34*'Drivers FY27'!$J$10</f>
        <v/>
      </c>
      <c r="Q36" s="18">
        <f>SUM(E36:P36)</f>
        <v/>
      </c>
    </row>
    <row r="37">
      <c r="A37" s="32" t="inlineStr">
        <is>
          <t>PL</t>
        </is>
      </c>
      <c r="B37" s="32" t="inlineStr">
        <is>
          <t>Customer Service</t>
        </is>
      </c>
      <c r="C37" s="33" t="inlineStr">
        <is>
          <t>FTE</t>
        </is>
      </c>
      <c r="D37" s="34">
        <f>'Drivers FY27'!C11</f>
        <v/>
      </c>
      <c r="E37" s="26">
        <f>D37-E38+E39</f>
        <v/>
      </c>
      <c r="F37" s="26">
        <f>E37-F38+F39</f>
        <v/>
      </c>
      <c r="G37" s="26">
        <f>F37-G38+G39</f>
        <v/>
      </c>
      <c r="H37" s="26">
        <f>G37-H38+H39</f>
        <v/>
      </c>
      <c r="I37" s="26">
        <f>H37-I38+I39</f>
        <v/>
      </c>
      <c r="J37" s="26">
        <f>I37-J38+J39</f>
        <v/>
      </c>
      <c r="K37" s="26">
        <f>J37-K38+K39</f>
        <v/>
      </c>
      <c r="L37" s="26">
        <f>K37-L38+L39</f>
        <v/>
      </c>
      <c r="M37" s="26">
        <f>L37-M38+M39</f>
        <v/>
      </c>
      <c r="N37" s="26">
        <f>M37-N38+N39</f>
        <v/>
      </c>
      <c r="O37" s="26">
        <f>N37-O38+O39</f>
        <v/>
      </c>
      <c r="P37" s="26">
        <f>O37-P38+P39</f>
        <v/>
      </c>
      <c r="Q37" s="26">
        <f>AVERAGE(E37:P37)</f>
        <v/>
      </c>
      <c r="R37" s="35">
        <f>'Drivers FY27'!G11*$F$3/12</f>
        <v/>
      </c>
      <c r="S37" s="20">
        <f>'Drivers FY27'!H11*$J$3</f>
        <v/>
      </c>
      <c r="T37" s="17">
        <f>'Drivers FY27'!D11</f>
        <v/>
      </c>
      <c r="U37" s="19">
        <f>'Drivers FY27'!I11</f>
        <v/>
      </c>
    </row>
    <row r="38">
      <c r="A38" s="32" t="inlineStr">
        <is>
          <t>PL</t>
        </is>
      </c>
      <c r="B38" s="32" t="inlineStr">
        <is>
          <t>Customer Service</t>
        </is>
      </c>
      <c r="C38" s="36" t="inlineStr">
        <is>
          <t>Leavers</t>
        </is>
      </c>
      <c r="D38" s="37" t="n"/>
      <c r="E38" s="38">
        <f>D37*$R37</f>
        <v/>
      </c>
      <c r="F38" s="38">
        <f>E37*$R37</f>
        <v/>
      </c>
      <c r="G38" s="38">
        <f>F37*$R37</f>
        <v/>
      </c>
      <c r="H38" s="38">
        <f>G37*$R37</f>
        <v/>
      </c>
      <c r="I38" s="38">
        <f>H37*$R37</f>
        <v/>
      </c>
      <c r="J38" s="38">
        <f>I37*$R37</f>
        <v/>
      </c>
      <c r="K38" s="38">
        <f>J37*$R37</f>
        <v/>
      </c>
      <c r="L38" s="38">
        <f>K37*$R37</f>
        <v/>
      </c>
      <c r="M38" s="38">
        <f>L37*$R37</f>
        <v/>
      </c>
      <c r="N38" s="38">
        <f>M37*$R37</f>
        <v/>
      </c>
      <c r="O38" s="38">
        <f>N37*$R37</f>
        <v/>
      </c>
      <c r="P38" s="38">
        <f>O37*$R37</f>
        <v/>
      </c>
      <c r="Q38" s="26">
        <f>SUM(E38:P38)</f>
        <v/>
      </c>
    </row>
    <row r="39">
      <c r="A39" s="32" t="inlineStr">
        <is>
          <t>PL</t>
        </is>
      </c>
      <c r="B39" s="32" t="inlineStr">
        <is>
          <t>Customer Service</t>
        </is>
      </c>
      <c r="C39" s="36" t="inlineStr">
        <is>
          <t>Hires</t>
        </is>
      </c>
      <c r="D39" s="37" t="n"/>
      <c r="E39" s="38">
        <f>IF(AND($L$3&gt;0,E$5&gt;=$L$3),0,IF(E$5&gt;Settings!$C$52,INDEX($E38:E38,E$5-Settings!$C$52),$D37*$R37)*$H$3+$D37*$S37/12)</f>
        <v/>
      </c>
      <c r="F39" s="38">
        <f>IF(AND($L$3&gt;0,F$5&gt;=$L$3),0,IF(F$5&gt;Settings!$C$52,INDEX($E38:E38,F$5-Settings!$C$52),$D37*$R37)*$H$3+$D37*$S37/12)</f>
        <v/>
      </c>
      <c r="G39" s="38">
        <f>IF(AND($L$3&gt;0,G$5&gt;=$L$3),0,IF(G$5&gt;Settings!$C$52,INDEX($E38:F38,G$5-Settings!$C$52),$D37*$R37)*$H$3+$D37*$S37/12)</f>
        <v/>
      </c>
      <c r="H39" s="38">
        <f>IF(AND($L$3&gt;0,H$5&gt;=$L$3),0,IF(H$5&gt;Settings!$C$52,INDEX($E38:G38,H$5-Settings!$C$52),$D37*$R37)*$H$3+$D37*$S37/12)</f>
        <v/>
      </c>
      <c r="I39" s="38">
        <f>IF(AND($L$3&gt;0,I$5&gt;=$L$3),0,IF(I$5&gt;Settings!$C$52,INDEX($E38:H38,I$5-Settings!$C$52),$D37*$R37)*$H$3+$D37*$S37/12)</f>
        <v/>
      </c>
      <c r="J39" s="38">
        <f>IF(AND($L$3&gt;0,J$5&gt;=$L$3),0,IF(J$5&gt;Settings!$C$52,INDEX($E38:I38,J$5-Settings!$C$52),$D37*$R37)*$H$3+$D37*$S37/12)</f>
        <v/>
      </c>
      <c r="K39" s="38">
        <f>IF(AND($L$3&gt;0,K$5&gt;=$L$3),0,IF(K$5&gt;Settings!$C$52,INDEX($E38:J38,K$5-Settings!$C$52),$D37*$R37)*$H$3+$D37*$S37/12)</f>
        <v/>
      </c>
      <c r="L39" s="38">
        <f>IF(AND($L$3&gt;0,L$5&gt;=$L$3),0,IF(L$5&gt;Settings!$C$52,INDEX($E38:K38,L$5-Settings!$C$52),$D37*$R37)*$H$3+$D37*$S37/12)</f>
        <v/>
      </c>
      <c r="M39" s="38">
        <f>IF(AND($L$3&gt;0,M$5&gt;=$L$3),0,IF(M$5&gt;Settings!$C$52,INDEX($E38:L38,M$5-Settings!$C$52),$D37*$R37)*$H$3+$D37*$S37/12)</f>
        <v/>
      </c>
      <c r="N39" s="38">
        <f>IF(AND($L$3&gt;0,N$5&gt;=$L$3),0,IF(N$5&gt;Settings!$C$52,INDEX($E38:M38,N$5-Settings!$C$52),$D37*$R37)*$H$3+$D37*$S37/12)</f>
        <v/>
      </c>
      <c r="O39" s="38">
        <f>IF(AND($L$3&gt;0,O$5&gt;=$L$3),0,IF(O$5&gt;Settings!$C$52,INDEX($E38:N38,O$5-Settings!$C$52),$D37*$R37)*$H$3+$D37*$S37/12)</f>
        <v/>
      </c>
      <c r="P39" s="38">
        <f>IF(AND($L$3&gt;0,P$5&gt;=$L$3),0,IF(P$5&gt;Settings!$C$52,INDEX($E38:O38,P$5-Settings!$C$52),$D37*$R37)*$H$3+$D37*$S37/12)</f>
        <v/>
      </c>
      <c r="Q39" s="26">
        <f>SUM(E39:P39)</f>
        <v/>
      </c>
    </row>
    <row r="40">
      <c r="A40" s="32" t="inlineStr">
        <is>
          <t>PL</t>
        </is>
      </c>
      <c r="B40" s="32" t="inlineStr">
        <is>
          <t>Customer Service</t>
        </is>
      </c>
      <c r="C40" s="36" t="inlineStr">
        <is>
          <t>Payroll cost</t>
        </is>
      </c>
      <c r="D40" s="37" t="n"/>
      <c r="E40" s="39">
        <f>E37*($T37*(1+IF(E$5&gt;=Settings!$C$51,$U37,0)))/12</f>
        <v/>
      </c>
      <c r="F40" s="39">
        <f>F37*($T37*(1+IF(F$5&gt;=Settings!$C$51,$U37,0)))/12</f>
        <v/>
      </c>
      <c r="G40" s="39">
        <f>G37*($T37*(1+IF(G$5&gt;=Settings!$C$51,$U37,0)))/12</f>
        <v/>
      </c>
      <c r="H40" s="39">
        <f>H37*($T37*(1+IF(H$5&gt;=Settings!$C$51,$U37,0)))/12</f>
        <v/>
      </c>
      <c r="I40" s="39">
        <f>I37*($T37*(1+IF(I$5&gt;=Settings!$C$51,$U37,0)))/12</f>
        <v/>
      </c>
      <c r="J40" s="39">
        <f>J37*($T37*(1+IF(J$5&gt;=Settings!$C$51,$U37,0)))/12</f>
        <v/>
      </c>
      <c r="K40" s="39">
        <f>K37*($T37*(1+IF(K$5&gt;=Settings!$C$51,$U37,0)))/12</f>
        <v/>
      </c>
      <c r="L40" s="39">
        <f>L37*($T37*(1+IF(L$5&gt;=Settings!$C$51,$U37,0)))/12</f>
        <v/>
      </c>
      <c r="M40" s="39">
        <f>M37*($T37*(1+IF(M$5&gt;=Settings!$C$51,$U37,0)))/12</f>
        <v/>
      </c>
      <c r="N40" s="39">
        <f>N37*($T37*(1+IF(N$5&gt;=Settings!$C$51,$U37,0)))/12</f>
        <v/>
      </c>
      <c r="O40" s="39">
        <f>O37*($T37*(1+IF(O$5&gt;=Settings!$C$51,$U37,0)))/12</f>
        <v/>
      </c>
      <c r="P40" s="39">
        <f>P37*($T37*(1+IF(P$5&gt;=Settings!$C$51,$U37,0)))/12</f>
        <v/>
      </c>
      <c r="Q40" s="27">
        <f>SUM(E40:P40)</f>
        <v/>
      </c>
    </row>
    <row r="41">
      <c r="A41" s="32" t="inlineStr">
        <is>
          <t>PL</t>
        </is>
      </c>
      <c r="B41" s="32" t="inlineStr">
        <is>
          <t>Customer Service</t>
        </is>
      </c>
      <c r="C41" s="36" t="inlineStr">
        <is>
          <t>Hiring cost</t>
        </is>
      </c>
      <c r="D41" s="37" t="n"/>
      <c r="E41" s="39">
        <f>E39*'Drivers FY27'!$J$11</f>
        <v/>
      </c>
      <c r="F41" s="39">
        <f>F39*'Drivers FY27'!$J$11</f>
        <v/>
      </c>
      <c r="G41" s="39">
        <f>G39*'Drivers FY27'!$J$11</f>
        <v/>
      </c>
      <c r="H41" s="39">
        <f>H39*'Drivers FY27'!$J$11</f>
        <v/>
      </c>
      <c r="I41" s="39">
        <f>I39*'Drivers FY27'!$J$11</f>
        <v/>
      </c>
      <c r="J41" s="39">
        <f>J39*'Drivers FY27'!$J$11</f>
        <v/>
      </c>
      <c r="K41" s="39">
        <f>K39*'Drivers FY27'!$J$11</f>
        <v/>
      </c>
      <c r="L41" s="39">
        <f>L39*'Drivers FY27'!$J$11</f>
        <v/>
      </c>
      <c r="M41" s="39">
        <f>M39*'Drivers FY27'!$J$11</f>
        <v/>
      </c>
      <c r="N41" s="39">
        <f>N39*'Drivers FY27'!$J$11</f>
        <v/>
      </c>
      <c r="O41" s="39">
        <f>O39*'Drivers FY27'!$J$11</f>
        <v/>
      </c>
      <c r="P41" s="39">
        <f>P39*'Drivers FY27'!$J$11</f>
        <v/>
      </c>
      <c r="Q41" s="27">
        <f>SUM(E41:P41)</f>
        <v/>
      </c>
    </row>
    <row r="42">
      <c r="A42" s="5" t="inlineStr">
        <is>
          <t>PL</t>
        </is>
      </c>
      <c r="B42" s="5" t="inlineStr">
        <is>
          <t>Operations</t>
        </is>
      </c>
      <c r="C42" s="14" t="inlineStr">
        <is>
          <t>FTE</t>
        </is>
      </c>
      <c r="D42" s="21">
        <f>'Drivers FY27'!C12</f>
        <v/>
      </c>
      <c r="E42" s="22">
        <f>D42-E43+E44</f>
        <v/>
      </c>
      <c r="F42" s="22">
        <f>E42-F43+F44</f>
        <v/>
      </c>
      <c r="G42" s="22">
        <f>F42-G43+G44</f>
        <v/>
      </c>
      <c r="H42" s="22">
        <f>G42-H43+H44</f>
        <v/>
      </c>
      <c r="I42" s="22">
        <f>H42-I43+I44</f>
        <v/>
      </c>
      <c r="J42" s="22">
        <f>I42-J43+J44</f>
        <v/>
      </c>
      <c r="K42" s="22">
        <f>J42-K43+K44</f>
        <v/>
      </c>
      <c r="L42" s="22">
        <f>K42-L43+L44</f>
        <v/>
      </c>
      <c r="M42" s="22">
        <f>L42-M43+M44</f>
        <v/>
      </c>
      <c r="N42" s="22">
        <f>M42-N43+N44</f>
        <v/>
      </c>
      <c r="O42" s="22">
        <f>N42-O43+O44</f>
        <v/>
      </c>
      <c r="P42" s="22">
        <f>O42-P43+P44</f>
        <v/>
      </c>
      <c r="Q42" s="22">
        <f>AVERAGE(E42:P42)</f>
        <v/>
      </c>
      <c r="R42" s="35">
        <f>'Drivers FY27'!G12*$F$3/12</f>
        <v/>
      </c>
      <c r="S42" s="20">
        <f>'Drivers FY27'!H12*$J$3</f>
        <v/>
      </c>
      <c r="T42" s="17">
        <f>'Drivers FY27'!D12</f>
        <v/>
      </c>
      <c r="U42" s="19">
        <f>'Drivers FY27'!I12</f>
        <v/>
      </c>
    </row>
    <row r="43">
      <c r="A43" s="5" t="inlineStr">
        <is>
          <t>PL</t>
        </is>
      </c>
      <c r="B43" s="5" t="inlineStr">
        <is>
          <t>Operations</t>
        </is>
      </c>
      <c r="C43" s="4" t="inlineStr">
        <is>
          <t>Leavers</t>
        </is>
      </c>
      <c r="E43" s="25">
        <f>D42*$R42</f>
        <v/>
      </c>
      <c r="F43" s="25">
        <f>E42*$R42</f>
        <v/>
      </c>
      <c r="G43" s="25">
        <f>F42*$R42</f>
        <v/>
      </c>
      <c r="H43" s="25">
        <f>G42*$R42</f>
        <v/>
      </c>
      <c r="I43" s="25">
        <f>H42*$R42</f>
        <v/>
      </c>
      <c r="J43" s="25">
        <f>I42*$R42</f>
        <v/>
      </c>
      <c r="K43" s="25">
        <f>J42*$R42</f>
        <v/>
      </c>
      <c r="L43" s="25">
        <f>K42*$R42</f>
        <v/>
      </c>
      <c r="M43" s="25">
        <f>L42*$R42</f>
        <v/>
      </c>
      <c r="N43" s="25">
        <f>M42*$R42</f>
        <v/>
      </c>
      <c r="O43" s="25">
        <f>N42*$R42</f>
        <v/>
      </c>
      <c r="P43" s="25">
        <f>O42*$R42</f>
        <v/>
      </c>
      <c r="Q43" s="22">
        <f>SUM(E43:P43)</f>
        <v/>
      </c>
    </row>
    <row r="44">
      <c r="A44" s="5" t="inlineStr">
        <is>
          <t>PL</t>
        </is>
      </c>
      <c r="B44" s="5" t="inlineStr">
        <is>
          <t>Operations</t>
        </is>
      </c>
      <c r="C44" s="4" t="inlineStr">
        <is>
          <t>Hires</t>
        </is>
      </c>
      <c r="E44" s="25">
        <f>IF(AND($L$3&gt;0,E$5&gt;=$L$3),0,IF(E$5&gt;Settings!$C$52,INDEX($E43:E43,E$5-Settings!$C$52),$D42*$R42)*$H$3+$D42*$S42/12)</f>
        <v/>
      </c>
      <c r="F44" s="25">
        <f>IF(AND($L$3&gt;0,F$5&gt;=$L$3),0,IF(F$5&gt;Settings!$C$52,INDEX($E43:E43,F$5-Settings!$C$52),$D42*$R42)*$H$3+$D42*$S42/12)</f>
        <v/>
      </c>
      <c r="G44" s="25">
        <f>IF(AND($L$3&gt;0,G$5&gt;=$L$3),0,IF(G$5&gt;Settings!$C$52,INDEX($E43:F43,G$5-Settings!$C$52),$D42*$R42)*$H$3+$D42*$S42/12)</f>
        <v/>
      </c>
      <c r="H44" s="25">
        <f>IF(AND($L$3&gt;0,H$5&gt;=$L$3),0,IF(H$5&gt;Settings!$C$52,INDEX($E43:G43,H$5-Settings!$C$52),$D42*$R42)*$H$3+$D42*$S42/12)</f>
        <v/>
      </c>
      <c r="I44" s="25">
        <f>IF(AND($L$3&gt;0,I$5&gt;=$L$3),0,IF(I$5&gt;Settings!$C$52,INDEX($E43:H43,I$5-Settings!$C$52),$D42*$R42)*$H$3+$D42*$S42/12)</f>
        <v/>
      </c>
      <c r="J44" s="25">
        <f>IF(AND($L$3&gt;0,J$5&gt;=$L$3),0,IF(J$5&gt;Settings!$C$52,INDEX($E43:I43,J$5-Settings!$C$52),$D42*$R42)*$H$3+$D42*$S42/12)</f>
        <v/>
      </c>
      <c r="K44" s="25">
        <f>IF(AND($L$3&gt;0,K$5&gt;=$L$3),0,IF(K$5&gt;Settings!$C$52,INDEX($E43:J43,K$5-Settings!$C$52),$D42*$R42)*$H$3+$D42*$S42/12)</f>
        <v/>
      </c>
      <c r="L44" s="25">
        <f>IF(AND($L$3&gt;0,L$5&gt;=$L$3),0,IF(L$5&gt;Settings!$C$52,INDEX($E43:K43,L$5-Settings!$C$52),$D42*$R42)*$H$3+$D42*$S42/12)</f>
        <v/>
      </c>
      <c r="M44" s="25">
        <f>IF(AND($L$3&gt;0,M$5&gt;=$L$3),0,IF(M$5&gt;Settings!$C$52,INDEX($E43:L43,M$5-Settings!$C$52),$D42*$R42)*$H$3+$D42*$S42/12)</f>
        <v/>
      </c>
      <c r="N44" s="25">
        <f>IF(AND($L$3&gt;0,N$5&gt;=$L$3),0,IF(N$5&gt;Settings!$C$52,INDEX($E43:M43,N$5-Settings!$C$52),$D42*$R42)*$H$3+$D42*$S42/12)</f>
        <v/>
      </c>
      <c r="O44" s="25">
        <f>IF(AND($L$3&gt;0,O$5&gt;=$L$3),0,IF(O$5&gt;Settings!$C$52,INDEX($E43:N43,O$5-Settings!$C$52),$D42*$R42)*$H$3+$D42*$S42/12)</f>
        <v/>
      </c>
      <c r="P44" s="25">
        <f>IF(AND($L$3&gt;0,P$5&gt;=$L$3),0,IF(P$5&gt;Settings!$C$52,INDEX($E43:O43,P$5-Settings!$C$52),$D42*$R42)*$H$3+$D42*$S42/12)</f>
        <v/>
      </c>
      <c r="Q44" s="22">
        <f>SUM(E44:P44)</f>
        <v/>
      </c>
    </row>
    <row r="45">
      <c r="A45" s="5" t="inlineStr">
        <is>
          <t>PL</t>
        </is>
      </c>
      <c r="B45" s="5" t="inlineStr">
        <is>
          <t>Operations</t>
        </is>
      </c>
      <c r="C45" s="4" t="inlineStr">
        <is>
          <t>Payroll cost</t>
        </is>
      </c>
      <c r="E45" s="29">
        <f>E42*($T42*(1+IF(E$5&gt;=Settings!$C$51,$U42,0)))/12</f>
        <v/>
      </c>
      <c r="F45" s="29">
        <f>F42*($T42*(1+IF(F$5&gt;=Settings!$C$51,$U42,0)))/12</f>
        <v/>
      </c>
      <c r="G45" s="29">
        <f>G42*($T42*(1+IF(G$5&gt;=Settings!$C$51,$U42,0)))/12</f>
        <v/>
      </c>
      <c r="H45" s="29">
        <f>H42*($T42*(1+IF(H$5&gt;=Settings!$C$51,$U42,0)))/12</f>
        <v/>
      </c>
      <c r="I45" s="29">
        <f>I42*($T42*(1+IF(I$5&gt;=Settings!$C$51,$U42,0)))/12</f>
        <v/>
      </c>
      <c r="J45" s="29">
        <f>J42*($T42*(1+IF(J$5&gt;=Settings!$C$51,$U42,0)))/12</f>
        <v/>
      </c>
      <c r="K45" s="29">
        <f>K42*($T42*(1+IF(K$5&gt;=Settings!$C$51,$U42,0)))/12</f>
        <v/>
      </c>
      <c r="L45" s="29">
        <f>L42*($T42*(1+IF(L$5&gt;=Settings!$C$51,$U42,0)))/12</f>
        <v/>
      </c>
      <c r="M45" s="29">
        <f>M42*($T42*(1+IF(M$5&gt;=Settings!$C$51,$U42,0)))/12</f>
        <v/>
      </c>
      <c r="N45" s="29">
        <f>N42*($T42*(1+IF(N$5&gt;=Settings!$C$51,$U42,0)))/12</f>
        <v/>
      </c>
      <c r="O45" s="29">
        <f>O42*($T42*(1+IF(O$5&gt;=Settings!$C$51,$U42,0)))/12</f>
        <v/>
      </c>
      <c r="P45" s="29">
        <f>P42*($T42*(1+IF(P$5&gt;=Settings!$C$51,$U42,0)))/12</f>
        <v/>
      </c>
      <c r="Q45" s="18">
        <f>SUM(E45:P45)</f>
        <v/>
      </c>
    </row>
    <row r="46">
      <c r="A46" s="5" t="inlineStr">
        <is>
          <t>PL</t>
        </is>
      </c>
      <c r="B46" s="5" t="inlineStr">
        <is>
          <t>Operations</t>
        </is>
      </c>
      <c r="C46" s="4" t="inlineStr">
        <is>
          <t>Hiring cost</t>
        </is>
      </c>
      <c r="E46" s="29">
        <f>E44*'Drivers FY27'!$J$12</f>
        <v/>
      </c>
      <c r="F46" s="29">
        <f>F44*'Drivers FY27'!$J$12</f>
        <v/>
      </c>
      <c r="G46" s="29">
        <f>G44*'Drivers FY27'!$J$12</f>
        <v/>
      </c>
      <c r="H46" s="29">
        <f>H44*'Drivers FY27'!$J$12</f>
        <v/>
      </c>
      <c r="I46" s="29">
        <f>I44*'Drivers FY27'!$J$12</f>
        <v/>
      </c>
      <c r="J46" s="29">
        <f>J44*'Drivers FY27'!$J$12</f>
        <v/>
      </c>
      <c r="K46" s="29">
        <f>K44*'Drivers FY27'!$J$12</f>
        <v/>
      </c>
      <c r="L46" s="29">
        <f>L44*'Drivers FY27'!$J$12</f>
        <v/>
      </c>
      <c r="M46" s="29">
        <f>M44*'Drivers FY27'!$J$12</f>
        <v/>
      </c>
      <c r="N46" s="29">
        <f>N44*'Drivers FY27'!$J$12</f>
        <v/>
      </c>
      <c r="O46" s="29">
        <f>O44*'Drivers FY27'!$J$12</f>
        <v/>
      </c>
      <c r="P46" s="29">
        <f>P44*'Drivers FY27'!$J$12</f>
        <v/>
      </c>
      <c r="Q46" s="18">
        <f>SUM(E46:P46)</f>
        <v/>
      </c>
    </row>
    <row r="47">
      <c r="A47" s="32" t="inlineStr">
        <is>
          <t>PL</t>
        </is>
      </c>
      <c r="B47" s="32" t="inlineStr">
        <is>
          <t>Tech</t>
        </is>
      </c>
      <c r="C47" s="33" t="inlineStr">
        <is>
          <t>FTE</t>
        </is>
      </c>
      <c r="D47" s="34">
        <f>'Drivers FY27'!C13</f>
        <v/>
      </c>
      <c r="E47" s="26">
        <f>D47-E48+E49</f>
        <v/>
      </c>
      <c r="F47" s="26">
        <f>E47-F48+F49</f>
        <v/>
      </c>
      <c r="G47" s="26">
        <f>F47-G48+G49</f>
        <v/>
      </c>
      <c r="H47" s="26">
        <f>G47-H48+H49</f>
        <v/>
      </c>
      <c r="I47" s="26">
        <f>H47-I48+I49</f>
        <v/>
      </c>
      <c r="J47" s="26">
        <f>I47-J48+J49</f>
        <v/>
      </c>
      <c r="K47" s="26">
        <f>J47-K48+K49</f>
        <v/>
      </c>
      <c r="L47" s="26">
        <f>K47-L48+L49</f>
        <v/>
      </c>
      <c r="M47" s="26">
        <f>L47-M48+M49</f>
        <v/>
      </c>
      <c r="N47" s="26">
        <f>M47-N48+N49</f>
        <v/>
      </c>
      <c r="O47" s="26">
        <f>N47-O48+O49</f>
        <v/>
      </c>
      <c r="P47" s="26">
        <f>O47-P48+P49</f>
        <v/>
      </c>
      <c r="Q47" s="26">
        <f>AVERAGE(E47:P47)</f>
        <v/>
      </c>
      <c r="R47" s="35">
        <f>'Drivers FY27'!G13*$F$3/12</f>
        <v/>
      </c>
      <c r="S47" s="20">
        <f>'Drivers FY27'!H13*$J$3</f>
        <v/>
      </c>
      <c r="T47" s="17">
        <f>'Drivers FY27'!D13</f>
        <v/>
      </c>
      <c r="U47" s="19">
        <f>'Drivers FY27'!I13</f>
        <v/>
      </c>
    </row>
    <row r="48">
      <c r="A48" s="32" t="inlineStr">
        <is>
          <t>PL</t>
        </is>
      </c>
      <c r="B48" s="32" t="inlineStr">
        <is>
          <t>Tech</t>
        </is>
      </c>
      <c r="C48" s="36" t="inlineStr">
        <is>
          <t>Leavers</t>
        </is>
      </c>
      <c r="D48" s="37" t="n"/>
      <c r="E48" s="38">
        <f>D47*$R47</f>
        <v/>
      </c>
      <c r="F48" s="38">
        <f>E47*$R47</f>
        <v/>
      </c>
      <c r="G48" s="38">
        <f>F47*$R47</f>
        <v/>
      </c>
      <c r="H48" s="38">
        <f>G47*$R47</f>
        <v/>
      </c>
      <c r="I48" s="38">
        <f>H47*$R47</f>
        <v/>
      </c>
      <c r="J48" s="38">
        <f>I47*$R47</f>
        <v/>
      </c>
      <c r="K48" s="38">
        <f>J47*$R47</f>
        <v/>
      </c>
      <c r="L48" s="38">
        <f>K47*$R47</f>
        <v/>
      </c>
      <c r="M48" s="38">
        <f>L47*$R47</f>
        <v/>
      </c>
      <c r="N48" s="38">
        <f>M47*$R47</f>
        <v/>
      </c>
      <c r="O48" s="38">
        <f>N47*$R47</f>
        <v/>
      </c>
      <c r="P48" s="38">
        <f>O47*$R47</f>
        <v/>
      </c>
      <c r="Q48" s="26">
        <f>SUM(E48:P48)</f>
        <v/>
      </c>
    </row>
    <row r="49">
      <c r="A49" s="32" t="inlineStr">
        <is>
          <t>PL</t>
        </is>
      </c>
      <c r="B49" s="32" t="inlineStr">
        <is>
          <t>Tech</t>
        </is>
      </c>
      <c r="C49" s="36" t="inlineStr">
        <is>
          <t>Hires</t>
        </is>
      </c>
      <c r="D49" s="37" t="n"/>
      <c r="E49" s="38">
        <f>IF(AND($L$3&gt;0,E$5&gt;=$L$3),0,IF(E$5&gt;Settings!$C$52,INDEX($E48:E48,E$5-Settings!$C$52),$D47*$R47)*$H$3+$D47*$S47/12)</f>
        <v/>
      </c>
      <c r="F49" s="38">
        <f>IF(AND($L$3&gt;0,F$5&gt;=$L$3),0,IF(F$5&gt;Settings!$C$52,INDEX($E48:E48,F$5-Settings!$C$52),$D47*$R47)*$H$3+$D47*$S47/12)</f>
        <v/>
      </c>
      <c r="G49" s="38">
        <f>IF(AND($L$3&gt;0,G$5&gt;=$L$3),0,IF(G$5&gt;Settings!$C$52,INDEX($E48:F48,G$5-Settings!$C$52),$D47*$R47)*$H$3+$D47*$S47/12)</f>
        <v/>
      </c>
      <c r="H49" s="38">
        <f>IF(AND($L$3&gt;0,H$5&gt;=$L$3),0,IF(H$5&gt;Settings!$C$52,INDEX($E48:G48,H$5-Settings!$C$52),$D47*$R47)*$H$3+$D47*$S47/12)</f>
        <v/>
      </c>
      <c r="I49" s="38">
        <f>IF(AND($L$3&gt;0,I$5&gt;=$L$3),0,IF(I$5&gt;Settings!$C$52,INDEX($E48:H48,I$5-Settings!$C$52),$D47*$R47)*$H$3+$D47*$S47/12)</f>
        <v/>
      </c>
      <c r="J49" s="38">
        <f>IF(AND($L$3&gt;0,J$5&gt;=$L$3),0,IF(J$5&gt;Settings!$C$52,INDEX($E48:I48,J$5-Settings!$C$52),$D47*$R47)*$H$3+$D47*$S47/12)</f>
        <v/>
      </c>
      <c r="K49" s="38">
        <f>IF(AND($L$3&gt;0,K$5&gt;=$L$3),0,IF(K$5&gt;Settings!$C$52,INDEX($E48:J48,K$5-Settings!$C$52),$D47*$R47)*$H$3+$D47*$S47/12)</f>
        <v/>
      </c>
      <c r="L49" s="38">
        <f>IF(AND($L$3&gt;0,L$5&gt;=$L$3),0,IF(L$5&gt;Settings!$C$52,INDEX($E48:K48,L$5-Settings!$C$52),$D47*$R47)*$H$3+$D47*$S47/12)</f>
        <v/>
      </c>
      <c r="M49" s="38">
        <f>IF(AND($L$3&gt;0,M$5&gt;=$L$3),0,IF(M$5&gt;Settings!$C$52,INDEX($E48:L48,M$5-Settings!$C$52),$D47*$R47)*$H$3+$D47*$S47/12)</f>
        <v/>
      </c>
      <c r="N49" s="38">
        <f>IF(AND($L$3&gt;0,N$5&gt;=$L$3),0,IF(N$5&gt;Settings!$C$52,INDEX($E48:M48,N$5-Settings!$C$52),$D47*$R47)*$H$3+$D47*$S47/12)</f>
        <v/>
      </c>
      <c r="O49" s="38">
        <f>IF(AND($L$3&gt;0,O$5&gt;=$L$3),0,IF(O$5&gt;Settings!$C$52,INDEX($E48:N48,O$5-Settings!$C$52),$D47*$R47)*$H$3+$D47*$S47/12)</f>
        <v/>
      </c>
      <c r="P49" s="38">
        <f>IF(AND($L$3&gt;0,P$5&gt;=$L$3),0,IF(P$5&gt;Settings!$C$52,INDEX($E48:O48,P$5-Settings!$C$52),$D47*$R47)*$H$3+$D47*$S47/12)</f>
        <v/>
      </c>
      <c r="Q49" s="26">
        <f>SUM(E49:P49)</f>
        <v/>
      </c>
    </row>
    <row r="50">
      <c r="A50" s="32" t="inlineStr">
        <is>
          <t>PL</t>
        </is>
      </c>
      <c r="B50" s="32" t="inlineStr">
        <is>
          <t>Tech</t>
        </is>
      </c>
      <c r="C50" s="36" t="inlineStr">
        <is>
          <t>Payroll cost</t>
        </is>
      </c>
      <c r="D50" s="37" t="n"/>
      <c r="E50" s="39">
        <f>E47*($T47*(1+IF(E$5&gt;=Settings!$C$51,$U47,0)))/12</f>
        <v/>
      </c>
      <c r="F50" s="39">
        <f>F47*($T47*(1+IF(F$5&gt;=Settings!$C$51,$U47,0)))/12</f>
        <v/>
      </c>
      <c r="G50" s="39">
        <f>G47*($T47*(1+IF(G$5&gt;=Settings!$C$51,$U47,0)))/12</f>
        <v/>
      </c>
      <c r="H50" s="39">
        <f>H47*($T47*(1+IF(H$5&gt;=Settings!$C$51,$U47,0)))/12</f>
        <v/>
      </c>
      <c r="I50" s="39">
        <f>I47*($T47*(1+IF(I$5&gt;=Settings!$C$51,$U47,0)))/12</f>
        <v/>
      </c>
      <c r="J50" s="39">
        <f>J47*($T47*(1+IF(J$5&gt;=Settings!$C$51,$U47,0)))/12</f>
        <v/>
      </c>
      <c r="K50" s="39">
        <f>K47*($T47*(1+IF(K$5&gt;=Settings!$C$51,$U47,0)))/12</f>
        <v/>
      </c>
      <c r="L50" s="39">
        <f>L47*($T47*(1+IF(L$5&gt;=Settings!$C$51,$U47,0)))/12</f>
        <v/>
      </c>
      <c r="M50" s="39">
        <f>M47*($T47*(1+IF(M$5&gt;=Settings!$C$51,$U47,0)))/12</f>
        <v/>
      </c>
      <c r="N50" s="39">
        <f>N47*($T47*(1+IF(N$5&gt;=Settings!$C$51,$U47,0)))/12</f>
        <v/>
      </c>
      <c r="O50" s="39">
        <f>O47*($T47*(1+IF(O$5&gt;=Settings!$C$51,$U47,0)))/12</f>
        <v/>
      </c>
      <c r="P50" s="39">
        <f>P47*($T47*(1+IF(P$5&gt;=Settings!$C$51,$U47,0)))/12</f>
        <v/>
      </c>
      <c r="Q50" s="27">
        <f>SUM(E50:P50)</f>
        <v/>
      </c>
    </row>
    <row r="51">
      <c r="A51" s="32" t="inlineStr">
        <is>
          <t>PL</t>
        </is>
      </c>
      <c r="B51" s="32" t="inlineStr">
        <is>
          <t>Tech</t>
        </is>
      </c>
      <c r="C51" s="36" t="inlineStr">
        <is>
          <t>Hiring cost</t>
        </is>
      </c>
      <c r="D51" s="37" t="n"/>
      <c r="E51" s="39">
        <f>E49*'Drivers FY27'!$J$13</f>
        <v/>
      </c>
      <c r="F51" s="39">
        <f>F49*'Drivers FY27'!$J$13</f>
        <v/>
      </c>
      <c r="G51" s="39">
        <f>G49*'Drivers FY27'!$J$13</f>
        <v/>
      </c>
      <c r="H51" s="39">
        <f>H49*'Drivers FY27'!$J$13</f>
        <v/>
      </c>
      <c r="I51" s="39">
        <f>I49*'Drivers FY27'!$J$13</f>
        <v/>
      </c>
      <c r="J51" s="39">
        <f>J49*'Drivers FY27'!$J$13</f>
        <v/>
      </c>
      <c r="K51" s="39">
        <f>K49*'Drivers FY27'!$J$13</f>
        <v/>
      </c>
      <c r="L51" s="39">
        <f>L49*'Drivers FY27'!$J$13</f>
        <v/>
      </c>
      <c r="M51" s="39">
        <f>M49*'Drivers FY27'!$J$13</f>
        <v/>
      </c>
      <c r="N51" s="39">
        <f>N49*'Drivers FY27'!$J$13</f>
        <v/>
      </c>
      <c r="O51" s="39">
        <f>O49*'Drivers FY27'!$J$13</f>
        <v/>
      </c>
      <c r="P51" s="39">
        <f>P49*'Drivers FY27'!$J$13</f>
        <v/>
      </c>
      <c r="Q51" s="27">
        <f>SUM(E51:P51)</f>
        <v/>
      </c>
    </row>
    <row r="52">
      <c r="A52" s="5" t="inlineStr">
        <is>
          <t>PL</t>
        </is>
      </c>
      <c r="B52" s="5" t="inlineStr">
        <is>
          <t>Sales</t>
        </is>
      </c>
      <c r="C52" s="14" t="inlineStr">
        <is>
          <t>FTE</t>
        </is>
      </c>
      <c r="D52" s="21">
        <f>'Drivers FY27'!C14</f>
        <v/>
      </c>
      <c r="E52" s="22">
        <f>D52-E53+E54</f>
        <v/>
      </c>
      <c r="F52" s="22">
        <f>E52-F53+F54</f>
        <v/>
      </c>
      <c r="G52" s="22">
        <f>F52-G53+G54</f>
        <v/>
      </c>
      <c r="H52" s="22">
        <f>G52-H53+H54</f>
        <v/>
      </c>
      <c r="I52" s="22">
        <f>H52-I53+I54</f>
        <v/>
      </c>
      <c r="J52" s="22">
        <f>I52-J53+J54</f>
        <v/>
      </c>
      <c r="K52" s="22">
        <f>J52-K53+K54</f>
        <v/>
      </c>
      <c r="L52" s="22">
        <f>K52-L53+L54</f>
        <v/>
      </c>
      <c r="M52" s="22">
        <f>L52-M53+M54</f>
        <v/>
      </c>
      <c r="N52" s="22">
        <f>M52-N53+N54</f>
        <v/>
      </c>
      <c r="O52" s="22">
        <f>N52-O53+O54</f>
        <v/>
      </c>
      <c r="P52" s="22">
        <f>O52-P53+P54</f>
        <v/>
      </c>
      <c r="Q52" s="22">
        <f>AVERAGE(E52:P52)</f>
        <v/>
      </c>
      <c r="R52" s="35">
        <f>'Drivers FY27'!G14*$F$3/12</f>
        <v/>
      </c>
      <c r="S52" s="20">
        <f>'Drivers FY27'!H14*$J$3</f>
        <v/>
      </c>
      <c r="T52" s="17">
        <f>'Drivers FY27'!D14</f>
        <v/>
      </c>
      <c r="U52" s="19">
        <f>'Drivers FY27'!I14</f>
        <v/>
      </c>
    </row>
    <row r="53">
      <c r="A53" s="5" t="inlineStr">
        <is>
          <t>PL</t>
        </is>
      </c>
      <c r="B53" s="5" t="inlineStr">
        <is>
          <t>Sales</t>
        </is>
      </c>
      <c r="C53" s="4" t="inlineStr">
        <is>
          <t>Leavers</t>
        </is>
      </c>
      <c r="E53" s="25">
        <f>D52*$R52</f>
        <v/>
      </c>
      <c r="F53" s="25">
        <f>E52*$R52</f>
        <v/>
      </c>
      <c r="G53" s="25">
        <f>F52*$R52</f>
        <v/>
      </c>
      <c r="H53" s="25">
        <f>G52*$R52</f>
        <v/>
      </c>
      <c r="I53" s="25">
        <f>H52*$R52</f>
        <v/>
      </c>
      <c r="J53" s="25">
        <f>I52*$R52</f>
        <v/>
      </c>
      <c r="K53" s="25">
        <f>J52*$R52</f>
        <v/>
      </c>
      <c r="L53" s="25">
        <f>K52*$R52</f>
        <v/>
      </c>
      <c r="M53" s="25">
        <f>L52*$R52</f>
        <v/>
      </c>
      <c r="N53" s="25">
        <f>M52*$R52</f>
        <v/>
      </c>
      <c r="O53" s="25">
        <f>N52*$R52</f>
        <v/>
      </c>
      <c r="P53" s="25">
        <f>O52*$R52</f>
        <v/>
      </c>
      <c r="Q53" s="22">
        <f>SUM(E53:P53)</f>
        <v/>
      </c>
    </row>
    <row r="54">
      <c r="A54" s="5" t="inlineStr">
        <is>
          <t>PL</t>
        </is>
      </c>
      <c r="B54" s="5" t="inlineStr">
        <is>
          <t>Sales</t>
        </is>
      </c>
      <c r="C54" s="4" t="inlineStr">
        <is>
          <t>Hires</t>
        </is>
      </c>
      <c r="E54" s="25">
        <f>IF(AND($L$3&gt;0,E$5&gt;=$L$3),0,IF(E$5&gt;Settings!$C$52,INDEX($E53:E53,E$5-Settings!$C$52),$D52*$R52)*$H$3+$D52*$S52/12)</f>
        <v/>
      </c>
      <c r="F54" s="25">
        <f>IF(AND($L$3&gt;0,F$5&gt;=$L$3),0,IF(F$5&gt;Settings!$C$52,INDEX($E53:E53,F$5-Settings!$C$52),$D52*$R52)*$H$3+$D52*$S52/12)</f>
        <v/>
      </c>
      <c r="G54" s="25">
        <f>IF(AND($L$3&gt;0,G$5&gt;=$L$3),0,IF(G$5&gt;Settings!$C$52,INDEX($E53:F53,G$5-Settings!$C$52),$D52*$R52)*$H$3+$D52*$S52/12)</f>
        <v/>
      </c>
      <c r="H54" s="25">
        <f>IF(AND($L$3&gt;0,H$5&gt;=$L$3),0,IF(H$5&gt;Settings!$C$52,INDEX($E53:G53,H$5-Settings!$C$52),$D52*$R52)*$H$3+$D52*$S52/12)</f>
        <v/>
      </c>
      <c r="I54" s="25">
        <f>IF(AND($L$3&gt;0,I$5&gt;=$L$3),0,IF(I$5&gt;Settings!$C$52,INDEX($E53:H53,I$5-Settings!$C$52),$D52*$R52)*$H$3+$D52*$S52/12)</f>
        <v/>
      </c>
      <c r="J54" s="25">
        <f>IF(AND($L$3&gt;0,J$5&gt;=$L$3),0,IF(J$5&gt;Settings!$C$52,INDEX($E53:I53,J$5-Settings!$C$52),$D52*$R52)*$H$3+$D52*$S52/12)</f>
        <v/>
      </c>
      <c r="K54" s="25">
        <f>IF(AND($L$3&gt;0,K$5&gt;=$L$3),0,IF(K$5&gt;Settings!$C$52,INDEX($E53:J53,K$5-Settings!$C$52),$D52*$R52)*$H$3+$D52*$S52/12)</f>
        <v/>
      </c>
      <c r="L54" s="25">
        <f>IF(AND($L$3&gt;0,L$5&gt;=$L$3),0,IF(L$5&gt;Settings!$C$52,INDEX($E53:K53,L$5-Settings!$C$52),$D52*$R52)*$H$3+$D52*$S52/12)</f>
        <v/>
      </c>
      <c r="M54" s="25">
        <f>IF(AND($L$3&gt;0,M$5&gt;=$L$3),0,IF(M$5&gt;Settings!$C$52,INDEX($E53:L53,M$5-Settings!$C$52),$D52*$R52)*$H$3+$D52*$S52/12)</f>
        <v/>
      </c>
      <c r="N54" s="25">
        <f>IF(AND($L$3&gt;0,N$5&gt;=$L$3),0,IF(N$5&gt;Settings!$C$52,INDEX($E53:M53,N$5-Settings!$C$52),$D52*$R52)*$H$3+$D52*$S52/12)</f>
        <v/>
      </c>
      <c r="O54" s="25">
        <f>IF(AND($L$3&gt;0,O$5&gt;=$L$3),0,IF(O$5&gt;Settings!$C$52,INDEX($E53:N53,O$5-Settings!$C$52),$D52*$R52)*$H$3+$D52*$S52/12)</f>
        <v/>
      </c>
      <c r="P54" s="25">
        <f>IF(AND($L$3&gt;0,P$5&gt;=$L$3),0,IF(P$5&gt;Settings!$C$52,INDEX($E53:O53,P$5-Settings!$C$52),$D52*$R52)*$H$3+$D52*$S52/12)</f>
        <v/>
      </c>
      <c r="Q54" s="22">
        <f>SUM(E54:P54)</f>
        <v/>
      </c>
    </row>
    <row r="55">
      <c r="A55" s="5" t="inlineStr">
        <is>
          <t>PL</t>
        </is>
      </c>
      <c r="B55" s="5" t="inlineStr">
        <is>
          <t>Sales</t>
        </is>
      </c>
      <c r="C55" s="4" t="inlineStr">
        <is>
          <t>Payroll cost</t>
        </is>
      </c>
      <c r="E55" s="29">
        <f>E52*($T52*(1+IF(E$5&gt;=Settings!$C$51,$U52,0)))/12</f>
        <v/>
      </c>
      <c r="F55" s="29">
        <f>F52*($T52*(1+IF(F$5&gt;=Settings!$C$51,$U52,0)))/12</f>
        <v/>
      </c>
      <c r="G55" s="29">
        <f>G52*($T52*(1+IF(G$5&gt;=Settings!$C$51,$U52,0)))/12</f>
        <v/>
      </c>
      <c r="H55" s="29">
        <f>H52*($T52*(1+IF(H$5&gt;=Settings!$C$51,$U52,0)))/12</f>
        <v/>
      </c>
      <c r="I55" s="29">
        <f>I52*($T52*(1+IF(I$5&gt;=Settings!$C$51,$U52,0)))/12</f>
        <v/>
      </c>
      <c r="J55" s="29">
        <f>J52*($T52*(1+IF(J$5&gt;=Settings!$C$51,$U52,0)))/12</f>
        <v/>
      </c>
      <c r="K55" s="29">
        <f>K52*($T52*(1+IF(K$5&gt;=Settings!$C$51,$U52,0)))/12</f>
        <v/>
      </c>
      <c r="L55" s="29">
        <f>L52*($T52*(1+IF(L$5&gt;=Settings!$C$51,$U52,0)))/12</f>
        <v/>
      </c>
      <c r="M55" s="29">
        <f>M52*($T52*(1+IF(M$5&gt;=Settings!$C$51,$U52,0)))/12</f>
        <v/>
      </c>
      <c r="N55" s="29">
        <f>N52*($T52*(1+IF(N$5&gt;=Settings!$C$51,$U52,0)))/12</f>
        <v/>
      </c>
      <c r="O55" s="29">
        <f>O52*($T52*(1+IF(O$5&gt;=Settings!$C$51,$U52,0)))/12</f>
        <v/>
      </c>
      <c r="P55" s="29">
        <f>P52*($T52*(1+IF(P$5&gt;=Settings!$C$51,$U52,0)))/12</f>
        <v/>
      </c>
      <c r="Q55" s="18">
        <f>SUM(E55:P55)</f>
        <v/>
      </c>
    </row>
    <row r="56">
      <c r="A56" s="5" t="inlineStr">
        <is>
          <t>PL</t>
        </is>
      </c>
      <c r="B56" s="5" t="inlineStr">
        <is>
          <t>Sales</t>
        </is>
      </c>
      <c r="C56" s="4" t="inlineStr">
        <is>
          <t>Hiring cost</t>
        </is>
      </c>
      <c r="E56" s="29">
        <f>E54*'Drivers FY27'!$J$14</f>
        <v/>
      </c>
      <c r="F56" s="29">
        <f>F54*'Drivers FY27'!$J$14</f>
        <v/>
      </c>
      <c r="G56" s="29">
        <f>G54*'Drivers FY27'!$J$14</f>
        <v/>
      </c>
      <c r="H56" s="29">
        <f>H54*'Drivers FY27'!$J$14</f>
        <v/>
      </c>
      <c r="I56" s="29">
        <f>I54*'Drivers FY27'!$J$14</f>
        <v/>
      </c>
      <c r="J56" s="29">
        <f>J54*'Drivers FY27'!$J$14</f>
        <v/>
      </c>
      <c r="K56" s="29">
        <f>K54*'Drivers FY27'!$J$14</f>
        <v/>
      </c>
      <c r="L56" s="29">
        <f>L54*'Drivers FY27'!$J$14</f>
        <v/>
      </c>
      <c r="M56" s="29">
        <f>M54*'Drivers FY27'!$J$14</f>
        <v/>
      </c>
      <c r="N56" s="29">
        <f>N54*'Drivers FY27'!$J$14</f>
        <v/>
      </c>
      <c r="O56" s="29">
        <f>O54*'Drivers FY27'!$J$14</f>
        <v/>
      </c>
      <c r="P56" s="29">
        <f>P54*'Drivers FY27'!$J$14</f>
        <v/>
      </c>
      <c r="Q56" s="18">
        <f>SUM(E56:P56)</f>
        <v/>
      </c>
    </row>
    <row r="57">
      <c r="A57" s="32" t="inlineStr">
        <is>
          <t>PL</t>
        </is>
      </c>
      <c r="B57" s="32" t="inlineStr">
        <is>
          <t>Finance</t>
        </is>
      </c>
      <c r="C57" s="33" t="inlineStr">
        <is>
          <t>FTE</t>
        </is>
      </c>
      <c r="D57" s="34">
        <f>'Drivers FY27'!C15</f>
        <v/>
      </c>
      <c r="E57" s="26">
        <f>D57-E58+E59</f>
        <v/>
      </c>
      <c r="F57" s="26">
        <f>E57-F58+F59</f>
        <v/>
      </c>
      <c r="G57" s="26">
        <f>F57-G58+G59</f>
        <v/>
      </c>
      <c r="H57" s="26">
        <f>G57-H58+H59</f>
        <v/>
      </c>
      <c r="I57" s="26">
        <f>H57-I58+I59</f>
        <v/>
      </c>
      <c r="J57" s="26">
        <f>I57-J58+J59</f>
        <v/>
      </c>
      <c r="K57" s="26">
        <f>J57-K58+K59</f>
        <v/>
      </c>
      <c r="L57" s="26">
        <f>K57-L58+L59</f>
        <v/>
      </c>
      <c r="M57" s="26">
        <f>L57-M58+M59</f>
        <v/>
      </c>
      <c r="N57" s="26">
        <f>M57-N58+N59</f>
        <v/>
      </c>
      <c r="O57" s="26">
        <f>N57-O58+O59</f>
        <v/>
      </c>
      <c r="P57" s="26">
        <f>O57-P58+P59</f>
        <v/>
      </c>
      <c r="Q57" s="26">
        <f>AVERAGE(E57:P57)</f>
        <v/>
      </c>
      <c r="R57" s="35">
        <f>'Drivers FY27'!G15*$F$3/12</f>
        <v/>
      </c>
      <c r="S57" s="20">
        <f>'Drivers FY27'!H15*$J$3</f>
        <v/>
      </c>
      <c r="T57" s="17">
        <f>'Drivers FY27'!D15</f>
        <v/>
      </c>
      <c r="U57" s="19">
        <f>'Drivers FY27'!I15</f>
        <v/>
      </c>
    </row>
    <row r="58">
      <c r="A58" s="32" t="inlineStr">
        <is>
          <t>PL</t>
        </is>
      </c>
      <c r="B58" s="32" t="inlineStr">
        <is>
          <t>Finance</t>
        </is>
      </c>
      <c r="C58" s="36" t="inlineStr">
        <is>
          <t>Leavers</t>
        </is>
      </c>
      <c r="D58" s="37" t="n"/>
      <c r="E58" s="38">
        <f>D57*$R57</f>
        <v/>
      </c>
      <c r="F58" s="38">
        <f>E57*$R57</f>
        <v/>
      </c>
      <c r="G58" s="38">
        <f>F57*$R57</f>
        <v/>
      </c>
      <c r="H58" s="38">
        <f>G57*$R57</f>
        <v/>
      </c>
      <c r="I58" s="38">
        <f>H57*$R57</f>
        <v/>
      </c>
      <c r="J58" s="38">
        <f>I57*$R57</f>
        <v/>
      </c>
      <c r="K58" s="38">
        <f>J57*$R57</f>
        <v/>
      </c>
      <c r="L58" s="38">
        <f>K57*$R57</f>
        <v/>
      </c>
      <c r="M58" s="38">
        <f>L57*$R57</f>
        <v/>
      </c>
      <c r="N58" s="38">
        <f>M57*$R57</f>
        <v/>
      </c>
      <c r="O58" s="38">
        <f>N57*$R57</f>
        <v/>
      </c>
      <c r="P58" s="38">
        <f>O57*$R57</f>
        <v/>
      </c>
      <c r="Q58" s="26">
        <f>SUM(E58:P58)</f>
        <v/>
      </c>
    </row>
    <row r="59">
      <c r="A59" s="32" t="inlineStr">
        <is>
          <t>PL</t>
        </is>
      </c>
      <c r="B59" s="32" t="inlineStr">
        <is>
          <t>Finance</t>
        </is>
      </c>
      <c r="C59" s="36" t="inlineStr">
        <is>
          <t>Hires</t>
        </is>
      </c>
      <c r="D59" s="37" t="n"/>
      <c r="E59" s="38">
        <f>IF(AND($L$3&gt;0,E$5&gt;=$L$3),0,IF(E$5&gt;Settings!$C$52,INDEX($E58:E58,E$5-Settings!$C$52),$D57*$R57)*$H$3+$D57*$S57/12)</f>
        <v/>
      </c>
      <c r="F59" s="38">
        <f>IF(AND($L$3&gt;0,F$5&gt;=$L$3),0,IF(F$5&gt;Settings!$C$52,INDEX($E58:E58,F$5-Settings!$C$52),$D57*$R57)*$H$3+$D57*$S57/12)</f>
        <v/>
      </c>
      <c r="G59" s="38">
        <f>IF(AND($L$3&gt;0,G$5&gt;=$L$3),0,IF(G$5&gt;Settings!$C$52,INDEX($E58:F58,G$5-Settings!$C$52),$D57*$R57)*$H$3+$D57*$S57/12)</f>
        <v/>
      </c>
      <c r="H59" s="38">
        <f>IF(AND($L$3&gt;0,H$5&gt;=$L$3),0,IF(H$5&gt;Settings!$C$52,INDEX($E58:G58,H$5-Settings!$C$52),$D57*$R57)*$H$3+$D57*$S57/12)</f>
        <v/>
      </c>
      <c r="I59" s="38">
        <f>IF(AND($L$3&gt;0,I$5&gt;=$L$3),0,IF(I$5&gt;Settings!$C$52,INDEX($E58:H58,I$5-Settings!$C$52),$D57*$R57)*$H$3+$D57*$S57/12)</f>
        <v/>
      </c>
      <c r="J59" s="38">
        <f>IF(AND($L$3&gt;0,J$5&gt;=$L$3),0,IF(J$5&gt;Settings!$C$52,INDEX($E58:I58,J$5-Settings!$C$52),$D57*$R57)*$H$3+$D57*$S57/12)</f>
        <v/>
      </c>
      <c r="K59" s="38">
        <f>IF(AND($L$3&gt;0,K$5&gt;=$L$3),0,IF(K$5&gt;Settings!$C$52,INDEX($E58:J58,K$5-Settings!$C$52),$D57*$R57)*$H$3+$D57*$S57/12)</f>
        <v/>
      </c>
      <c r="L59" s="38">
        <f>IF(AND($L$3&gt;0,L$5&gt;=$L$3),0,IF(L$5&gt;Settings!$C$52,INDEX($E58:K58,L$5-Settings!$C$52),$D57*$R57)*$H$3+$D57*$S57/12)</f>
        <v/>
      </c>
      <c r="M59" s="38">
        <f>IF(AND($L$3&gt;0,M$5&gt;=$L$3),0,IF(M$5&gt;Settings!$C$52,INDEX($E58:L58,M$5-Settings!$C$52),$D57*$R57)*$H$3+$D57*$S57/12)</f>
        <v/>
      </c>
      <c r="N59" s="38">
        <f>IF(AND($L$3&gt;0,N$5&gt;=$L$3),0,IF(N$5&gt;Settings!$C$52,INDEX($E58:M58,N$5-Settings!$C$52),$D57*$R57)*$H$3+$D57*$S57/12)</f>
        <v/>
      </c>
      <c r="O59" s="38">
        <f>IF(AND($L$3&gt;0,O$5&gt;=$L$3),0,IF(O$5&gt;Settings!$C$52,INDEX($E58:N58,O$5-Settings!$C$52),$D57*$R57)*$H$3+$D57*$S57/12)</f>
        <v/>
      </c>
      <c r="P59" s="38">
        <f>IF(AND($L$3&gt;0,P$5&gt;=$L$3),0,IF(P$5&gt;Settings!$C$52,INDEX($E58:O58,P$5-Settings!$C$52),$D57*$R57)*$H$3+$D57*$S57/12)</f>
        <v/>
      </c>
      <c r="Q59" s="26">
        <f>SUM(E59:P59)</f>
        <v/>
      </c>
    </row>
    <row r="60">
      <c r="A60" s="32" t="inlineStr">
        <is>
          <t>PL</t>
        </is>
      </c>
      <c r="B60" s="32" t="inlineStr">
        <is>
          <t>Finance</t>
        </is>
      </c>
      <c r="C60" s="36" t="inlineStr">
        <is>
          <t>Payroll cost</t>
        </is>
      </c>
      <c r="D60" s="37" t="n"/>
      <c r="E60" s="39">
        <f>E57*($T57*(1+IF(E$5&gt;=Settings!$C$51,$U57,0)))/12</f>
        <v/>
      </c>
      <c r="F60" s="39">
        <f>F57*($T57*(1+IF(F$5&gt;=Settings!$C$51,$U57,0)))/12</f>
        <v/>
      </c>
      <c r="G60" s="39">
        <f>G57*($T57*(1+IF(G$5&gt;=Settings!$C$51,$U57,0)))/12</f>
        <v/>
      </c>
      <c r="H60" s="39">
        <f>H57*($T57*(1+IF(H$5&gt;=Settings!$C$51,$U57,0)))/12</f>
        <v/>
      </c>
      <c r="I60" s="39">
        <f>I57*($T57*(1+IF(I$5&gt;=Settings!$C$51,$U57,0)))/12</f>
        <v/>
      </c>
      <c r="J60" s="39">
        <f>J57*($T57*(1+IF(J$5&gt;=Settings!$C$51,$U57,0)))/12</f>
        <v/>
      </c>
      <c r="K60" s="39">
        <f>K57*($T57*(1+IF(K$5&gt;=Settings!$C$51,$U57,0)))/12</f>
        <v/>
      </c>
      <c r="L60" s="39">
        <f>L57*($T57*(1+IF(L$5&gt;=Settings!$C$51,$U57,0)))/12</f>
        <v/>
      </c>
      <c r="M60" s="39">
        <f>M57*($T57*(1+IF(M$5&gt;=Settings!$C$51,$U57,0)))/12</f>
        <v/>
      </c>
      <c r="N60" s="39">
        <f>N57*($T57*(1+IF(N$5&gt;=Settings!$C$51,$U57,0)))/12</f>
        <v/>
      </c>
      <c r="O60" s="39">
        <f>O57*($T57*(1+IF(O$5&gt;=Settings!$C$51,$U57,0)))/12</f>
        <v/>
      </c>
      <c r="P60" s="39">
        <f>P57*($T57*(1+IF(P$5&gt;=Settings!$C$51,$U57,0)))/12</f>
        <v/>
      </c>
      <c r="Q60" s="27">
        <f>SUM(E60:P60)</f>
        <v/>
      </c>
    </row>
    <row r="61">
      <c r="A61" s="32" t="inlineStr">
        <is>
          <t>PL</t>
        </is>
      </c>
      <c r="B61" s="32" t="inlineStr">
        <is>
          <t>Finance</t>
        </is>
      </c>
      <c r="C61" s="36" t="inlineStr">
        <is>
          <t>Hiring cost</t>
        </is>
      </c>
      <c r="D61" s="37" t="n"/>
      <c r="E61" s="39">
        <f>E59*'Drivers FY27'!$J$15</f>
        <v/>
      </c>
      <c r="F61" s="39">
        <f>F59*'Drivers FY27'!$J$15</f>
        <v/>
      </c>
      <c r="G61" s="39">
        <f>G59*'Drivers FY27'!$J$15</f>
        <v/>
      </c>
      <c r="H61" s="39">
        <f>H59*'Drivers FY27'!$J$15</f>
        <v/>
      </c>
      <c r="I61" s="39">
        <f>I59*'Drivers FY27'!$J$15</f>
        <v/>
      </c>
      <c r="J61" s="39">
        <f>J59*'Drivers FY27'!$J$15</f>
        <v/>
      </c>
      <c r="K61" s="39">
        <f>K59*'Drivers FY27'!$J$15</f>
        <v/>
      </c>
      <c r="L61" s="39">
        <f>L59*'Drivers FY27'!$J$15</f>
        <v/>
      </c>
      <c r="M61" s="39">
        <f>M59*'Drivers FY27'!$J$15</f>
        <v/>
      </c>
      <c r="N61" s="39">
        <f>N59*'Drivers FY27'!$J$15</f>
        <v/>
      </c>
      <c r="O61" s="39">
        <f>O59*'Drivers FY27'!$J$15</f>
        <v/>
      </c>
      <c r="P61" s="39">
        <f>P59*'Drivers FY27'!$J$15</f>
        <v/>
      </c>
      <c r="Q61" s="27">
        <f>SUM(E61:P61)</f>
        <v/>
      </c>
    </row>
    <row r="62">
      <c r="A62" s="5" t="inlineStr">
        <is>
          <t>PL</t>
        </is>
      </c>
      <c r="B62" s="5" t="inlineStr">
        <is>
          <t>HR</t>
        </is>
      </c>
      <c r="C62" s="14" t="inlineStr">
        <is>
          <t>FTE</t>
        </is>
      </c>
      <c r="D62" s="21">
        <f>'Drivers FY27'!C16</f>
        <v/>
      </c>
      <c r="E62" s="22">
        <f>D62-E63+E64</f>
        <v/>
      </c>
      <c r="F62" s="22">
        <f>E62-F63+F64</f>
        <v/>
      </c>
      <c r="G62" s="22">
        <f>F62-G63+G64</f>
        <v/>
      </c>
      <c r="H62" s="22">
        <f>G62-H63+H64</f>
        <v/>
      </c>
      <c r="I62" s="22">
        <f>H62-I63+I64</f>
        <v/>
      </c>
      <c r="J62" s="22">
        <f>I62-J63+J64</f>
        <v/>
      </c>
      <c r="K62" s="22">
        <f>J62-K63+K64</f>
        <v/>
      </c>
      <c r="L62" s="22">
        <f>K62-L63+L64</f>
        <v/>
      </c>
      <c r="M62" s="22">
        <f>L62-M63+M64</f>
        <v/>
      </c>
      <c r="N62" s="22">
        <f>M62-N63+N64</f>
        <v/>
      </c>
      <c r="O62" s="22">
        <f>N62-O63+O64</f>
        <v/>
      </c>
      <c r="P62" s="22">
        <f>O62-P63+P64</f>
        <v/>
      </c>
      <c r="Q62" s="22">
        <f>AVERAGE(E62:P62)</f>
        <v/>
      </c>
      <c r="R62" s="35">
        <f>'Drivers FY27'!G16*$F$3/12</f>
        <v/>
      </c>
      <c r="S62" s="20">
        <f>'Drivers FY27'!H16*$J$3</f>
        <v/>
      </c>
      <c r="T62" s="17">
        <f>'Drivers FY27'!D16</f>
        <v/>
      </c>
      <c r="U62" s="19">
        <f>'Drivers FY27'!I16</f>
        <v/>
      </c>
    </row>
    <row r="63">
      <c r="A63" s="5" t="inlineStr">
        <is>
          <t>PL</t>
        </is>
      </c>
      <c r="B63" s="5" t="inlineStr">
        <is>
          <t>HR</t>
        </is>
      </c>
      <c r="C63" s="4" t="inlineStr">
        <is>
          <t>Leavers</t>
        </is>
      </c>
      <c r="E63" s="25">
        <f>D62*$R62</f>
        <v/>
      </c>
      <c r="F63" s="25">
        <f>E62*$R62</f>
        <v/>
      </c>
      <c r="G63" s="25">
        <f>F62*$R62</f>
        <v/>
      </c>
      <c r="H63" s="25">
        <f>G62*$R62</f>
        <v/>
      </c>
      <c r="I63" s="25">
        <f>H62*$R62</f>
        <v/>
      </c>
      <c r="J63" s="25">
        <f>I62*$R62</f>
        <v/>
      </c>
      <c r="K63" s="25">
        <f>J62*$R62</f>
        <v/>
      </c>
      <c r="L63" s="25">
        <f>K62*$R62</f>
        <v/>
      </c>
      <c r="M63" s="25">
        <f>L62*$R62</f>
        <v/>
      </c>
      <c r="N63" s="25">
        <f>M62*$R62</f>
        <v/>
      </c>
      <c r="O63" s="25">
        <f>N62*$R62</f>
        <v/>
      </c>
      <c r="P63" s="25">
        <f>O62*$R62</f>
        <v/>
      </c>
      <c r="Q63" s="22">
        <f>SUM(E63:P63)</f>
        <v/>
      </c>
    </row>
    <row r="64">
      <c r="A64" s="5" t="inlineStr">
        <is>
          <t>PL</t>
        </is>
      </c>
      <c r="B64" s="5" t="inlineStr">
        <is>
          <t>HR</t>
        </is>
      </c>
      <c r="C64" s="4" t="inlineStr">
        <is>
          <t>Hires</t>
        </is>
      </c>
      <c r="E64" s="25">
        <f>IF(AND($L$3&gt;0,E$5&gt;=$L$3),0,IF(E$5&gt;Settings!$C$52,INDEX($E63:E63,E$5-Settings!$C$52),$D62*$R62)*$H$3+$D62*$S62/12)</f>
        <v/>
      </c>
      <c r="F64" s="25">
        <f>IF(AND($L$3&gt;0,F$5&gt;=$L$3),0,IF(F$5&gt;Settings!$C$52,INDEX($E63:E63,F$5-Settings!$C$52),$D62*$R62)*$H$3+$D62*$S62/12)</f>
        <v/>
      </c>
      <c r="G64" s="25">
        <f>IF(AND($L$3&gt;0,G$5&gt;=$L$3),0,IF(G$5&gt;Settings!$C$52,INDEX($E63:F63,G$5-Settings!$C$52),$D62*$R62)*$H$3+$D62*$S62/12)</f>
        <v/>
      </c>
      <c r="H64" s="25">
        <f>IF(AND($L$3&gt;0,H$5&gt;=$L$3),0,IF(H$5&gt;Settings!$C$52,INDEX($E63:G63,H$5-Settings!$C$52),$D62*$R62)*$H$3+$D62*$S62/12)</f>
        <v/>
      </c>
      <c r="I64" s="25">
        <f>IF(AND($L$3&gt;0,I$5&gt;=$L$3),0,IF(I$5&gt;Settings!$C$52,INDEX($E63:H63,I$5-Settings!$C$52),$D62*$R62)*$H$3+$D62*$S62/12)</f>
        <v/>
      </c>
      <c r="J64" s="25">
        <f>IF(AND($L$3&gt;0,J$5&gt;=$L$3),0,IF(J$5&gt;Settings!$C$52,INDEX($E63:I63,J$5-Settings!$C$52),$D62*$R62)*$H$3+$D62*$S62/12)</f>
        <v/>
      </c>
      <c r="K64" s="25">
        <f>IF(AND($L$3&gt;0,K$5&gt;=$L$3),0,IF(K$5&gt;Settings!$C$52,INDEX($E63:J63,K$5-Settings!$C$52),$D62*$R62)*$H$3+$D62*$S62/12)</f>
        <v/>
      </c>
      <c r="L64" s="25">
        <f>IF(AND($L$3&gt;0,L$5&gt;=$L$3),0,IF(L$5&gt;Settings!$C$52,INDEX($E63:K63,L$5-Settings!$C$52),$D62*$R62)*$H$3+$D62*$S62/12)</f>
        <v/>
      </c>
      <c r="M64" s="25">
        <f>IF(AND($L$3&gt;0,M$5&gt;=$L$3),0,IF(M$5&gt;Settings!$C$52,INDEX($E63:L63,M$5-Settings!$C$52),$D62*$R62)*$H$3+$D62*$S62/12)</f>
        <v/>
      </c>
      <c r="N64" s="25">
        <f>IF(AND($L$3&gt;0,N$5&gt;=$L$3),0,IF(N$5&gt;Settings!$C$52,INDEX($E63:M63,N$5-Settings!$C$52),$D62*$R62)*$H$3+$D62*$S62/12)</f>
        <v/>
      </c>
      <c r="O64" s="25">
        <f>IF(AND($L$3&gt;0,O$5&gt;=$L$3),0,IF(O$5&gt;Settings!$C$52,INDEX($E63:N63,O$5-Settings!$C$52),$D62*$R62)*$H$3+$D62*$S62/12)</f>
        <v/>
      </c>
      <c r="P64" s="25">
        <f>IF(AND($L$3&gt;0,P$5&gt;=$L$3),0,IF(P$5&gt;Settings!$C$52,INDEX($E63:O63,P$5-Settings!$C$52),$D62*$R62)*$H$3+$D62*$S62/12)</f>
        <v/>
      </c>
      <c r="Q64" s="22">
        <f>SUM(E64:P64)</f>
        <v/>
      </c>
    </row>
    <row r="65">
      <c r="A65" s="5" t="inlineStr">
        <is>
          <t>PL</t>
        </is>
      </c>
      <c r="B65" s="5" t="inlineStr">
        <is>
          <t>HR</t>
        </is>
      </c>
      <c r="C65" s="4" t="inlineStr">
        <is>
          <t>Payroll cost</t>
        </is>
      </c>
      <c r="E65" s="29">
        <f>E62*($T62*(1+IF(E$5&gt;=Settings!$C$51,$U62,0)))/12</f>
        <v/>
      </c>
      <c r="F65" s="29">
        <f>F62*($T62*(1+IF(F$5&gt;=Settings!$C$51,$U62,0)))/12</f>
        <v/>
      </c>
      <c r="G65" s="29">
        <f>G62*($T62*(1+IF(G$5&gt;=Settings!$C$51,$U62,0)))/12</f>
        <v/>
      </c>
      <c r="H65" s="29">
        <f>H62*($T62*(1+IF(H$5&gt;=Settings!$C$51,$U62,0)))/12</f>
        <v/>
      </c>
      <c r="I65" s="29">
        <f>I62*($T62*(1+IF(I$5&gt;=Settings!$C$51,$U62,0)))/12</f>
        <v/>
      </c>
      <c r="J65" s="29">
        <f>J62*($T62*(1+IF(J$5&gt;=Settings!$C$51,$U62,0)))/12</f>
        <v/>
      </c>
      <c r="K65" s="29">
        <f>K62*($T62*(1+IF(K$5&gt;=Settings!$C$51,$U62,0)))/12</f>
        <v/>
      </c>
      <c r="L65" s="29">
        <f>L62*($T62*(1+IF(L$5&gt;=Settings!$C$51,$U62,0)))/12</f>
        <v/>
      </c>
      <c r="M65" s="29">
        <f>M62*($T62*(1+IF(M$5&gt;=Settings!$C$51,$U62,0)))/12</f>
        <v/>
      </c>
      <c r="N65" s="29">
        <f>N62*($T62*(1+IF(N$5&gt;=Settings!$C$51,$U62,0)))/12</f>
        <v/>
      </c>
      <c r="O65" s="29">
        <f>O62*($T62*(1+IF(O$5&gt;=Settings!$C$51,$U62,0)))/12</f>
        <v/>
      </c>
      <c r="P65" s="29">
        <f>P62*($T62*(1+IF(P$5&gt;=Settings!$C$51,$U62,0)))/12</f>
        <v/>
      </c>
      <c r="Q65" s="18">
        <f>SUM(E65:P65)</f>
        <v/>
      </c>
    </row>
    <row r="66">
      <c r="A66" s="5" t="inlineStr">
        <is>
          <t>PL</t>
        </is>
      </c>
      <c r="B66" s="5" t="inlineStr">
        <is>
          <t>HR</t>
        </is>
      </c>
      <c r="C66" s="4" t="inlineStr">
        <is>
          <t>Hiring cost</t>
        </is>
      </c>
      <c r="E66" s="29">
        <f>E64*'Drivers FY27'!$J$16</f>
        <v/>
      </c>
      <c r="F66" s="29">
        <f>F64*'Drivers FY27'!$J$16</f>
        <v/>
      </c>
      <c r="G66" s="29">
        <f>G64*'Drivers FY27'!$J$16</f>
        <v/>
      </c>
      <c r="H66" s="29">
        <f>H64*'Drivers FY27'!$J$16</f>
        <v/>
      </c>
      <c r="I66" s="29">
        <f>I64*'Drivers FY27'!$J$16</f>
        <v/>
      </c>
      <c r="J66" s="29">
        <f>J64*'Drivers FY27'!$J$16</f>
        <v/>
      </c>
      <c r="K66" s="29">
        <f>K64*'Drivers FY27'!$J$16</f>
        <v/>
      </c>
      <c r="L66" s="29">
        <f>L64*'Drivers FY27'!$J$16</f>
        <v/>
      </c>
      <c r="M66" s="29">
        <f>M64*'Drivers FY27'!$J$16</f>
        <v/>
      </c>
      <c r="N66" s="29">
        <f>N64*'Drivers FY27'!$J$16</f>
        <v/>
      </c>
      <c r="O66" s="29">
        <f>O64*'Drivers FY27'!$J$16</f>
        <v/>
      </c>
      <c r="P66" s="29">
        <f>P64*'Drivers FY27'!$J$16</f>
        <v/>
      </c>
      <c r="Q66" s="18">
        <f>SUM(E66:P66)</f>
        <v/>
      </c>
    </row>
    <row r="68">
      <c r="A68" s="14" t="inlineStr">
        <is>
          <t>IT</t>
        </is>
      </c>
      <c r="C68" s="14" t="inlineStr">
        <is>
          <t>Total FTE</t>
        </is>
      </c>
      <c r="D68" s="26">
        <f>D7+D12+D17+D22+D27+D32</f>
        <v/>
      </c>
      <c r="E68" s="26">
        <f>E7+E12+E17+E22+E27+E32</f>
        <v/>
      </c>
      <c r="F68" s="26">
        <f>F7+F12+F17+F22+F27+F32</f>
        <v/>
      </c>
      <c r="G68" s="26">
        <f>G7+G12+G17+G22+G27+G32</f>
        <v/>
      </c>
      <c r="H68" s="26">
        <f>H7+H12+H17+H22+H27+H32</f>
        <v/>
      </c>
      <c r="I68" s="26">
        <f>I7+I12+I17+I22+I27+I32</f>
        <v/>
      </c>
      <c r="J68" s="26">
        <f>J7+J12+J17+J22+J27+J32</f>
        <v/>
      </c>
      <c r="K68" s="26">
        <f>K7+K12+K17+K22+K27+K32</f>
        <v/>
      </c>
      <c r="L68" s="26">
        <f>L7+L12+L17+L22+L27+L32</f>
        <v/>
      </c>
      <c r="M68" s="26">
        <f>M7+M12+M17+M22+M27+M32</f>
        <v/>
      </c>
      <c r="N68" s="26">
        <f>N7+N12+N17+N22+N27+N32</f>
        <v/>
      </c>
      <c r="O68" s="26">
        <f>O7+O12+O17+O22+O27+O32</f>
        <v/>
      </c>
      <c r="P68" s="26">
        <f>P7+P12+P17+P22+P27+P32</f>
        <v/>
      </c>
      <c r="Q68" s="26">
        <f>AVERAGE(E68:P68)</f>
        <v/>
      </c>
    </row>
    <row r="69">
      <c r="A69" s="14" t="inlineStr">
        <is>
          <t>IT</t>
        </is>
      </c>
      <c r="C69" s="14" t="inlineStr">
        <is>
          <t>Payroll cost</t>
        </is>
      </c>
      <c r="E69" s="39">
        <f>E10+E15+E20+E25+E30+E35</f>
        <v/>
      </c>
      <c r="F69" s="39">
        <f>F10+F15+F20+F25+F30+F35</f>
        <v/>
      </c>
      <c r="G69" s="39">
        <f>G10+G15+G20+G25+G30+G35</f>
        <v/>
      </c>
      <c r="H69" s="39">
        <f>H10+H15+H20+H25+H30+H35</f>
        <v/>
      </c>
      <c r="I69" s="39">
        <f>I10+I15+I20+I25+I30+I35</f>
        <v/>
      </c>
      <c r="J69" s="39">
        <f>J10+J15+J20+J25+J30+J35</f>
        <v/>
      </c>
      <c r="K69" s="39">
        <f>K10+K15+K20+K25+K30+K35</f>
        <v/>
      </c>
      <c r="L69" s="39">
        <f>L10+L15+L20+L25+L30+L35</f>
        <v/>
      </c>
      <c r="M69" s="39">
        <f>M10+M15+M20+M25+M30+M35</f>
        <v/>
      </c>
      <c r="N69" s="39">
        <f>N10+N15+N20+N25+N30+N35</f>
        <v/>
      </c>
      <c r="O69" s="39">
        <f>O10+O15+O20+O25+O30+O35</f>
        <v/>
      </c>
      <c r="P69" s="39">
        <f>P10+P15+P20+P25+P30+P35</f>
        <v/>
      </c>
      <c r="Q69" s="27">
        <f>SUM(E69:P69)</f>
        <v/>
      </c>
    </row>
    <row r="70">
      <c r="A70" s="14" t="inlineStr">
        <is>
          <t>IT</t>
        </is>
      </c>
      <c r="C70" s="14" t="inlineStr">
        <is>
          <t>Pay-equity remediation</t>
        </is>
      </c>
      <c r="E70" s="39">
        <f>IF(AND($N$3&gt;0,E$5&gt;=$N$3),INDEX(Settings!$E$49:$E$50,MATCH("IT",Settings!$B$49:$B$50,0))*INDEX(Settings!$F$49:$F$50,MATCH("IT",Settings!$B$49:$B$50,0))/12,0)</f>
        <v/>
      </c>
      <c r="F70" s="39">
        <f>IF(AND($N$3&gt;0,F$5&gt;=$N$3),INDEX(Settings!$E$49:$E$50,MATCH("IT",Settings!$B$49:$B$50,0))*INDEX(Settings!$F$49:$F$50,MATCH("IT",Settings!$B$49:$B$50,0))/12,0)</f>
        <v/>
      </c>
      <c r="G70" s="39">
        <f>IF(AND($N$3&gt;0,G$5&gt;=$N$3),INDEX(Settings!$E$49:$E$50,MATCH("IT",Settings!$B$49:$B$50,0))*INDEX(Settings!$F$49:$F$50,MATCH("IT",Settings!$B$49:$B$50,0))/12,0)</f>
        <v/>
      </c>
      <c r="H70" s="39">
        <f>IF(AND($N$3&gt;0,H$5&gt;=$N$3),INDEX(Settings!$E$49:$E$50,MATCH("IT",Settings!$B$49:$B$50,0))*INDEX(Settings!$F$49:$F$50,MATCH("IT",Settings!$B$49:$B$50,0))/12,0)</f>
        <v/>
      </c>
      <c r="I70" s="39">
        <f>IF(AND($N$3&gt;0,I$5&gt;=$N$3),INDEX(Settings!$E$49:$E$50,MATCH("IT",Settings!$B$49:$B$50,0))*INDEX(Settings!$F$49:$F$50,MATCH("IT",Settings!$B$49:$B$50,0))/12,0)</f>
        <v/>
      </c>
      <c r="J70" s="39">
        <f>IF(AND($N$3&gt;0,J$5&gt;=$N$3),INDEX(Settings!$E$49:$E$50,MATCH("IT",Settings!$B$49:$B$50,0))*INDEX(Settings!$F$49:$F$50,MATCH("IT",Settings!$B$49:$B$50,0))/12,0)</f>
        <v/>
      </c>
      <c r="K70" s="39">
        <f>IF(AND($N$3&gt;0,K$5&gt;=$N$3),INDEX(Settings!$E$49:$E$50,MATCH("IT",Settings!$B$49:$B$50,0))*INDEX(Settings!$F$49:$F$50,MATCH("IT",Settings!$B$49:$B$50,0))/12,0)</f>
        <v/>
      </c>
      <c r="L70" s="39">
        <f>IF(AND($N$3&gt;0,L$5&gt;=$N$3),INDEX(Settings!$E$49:$E$50,MATCH("IT",Settings!$B$49:$B$50,0))*INDEX(Settings!$F$49:$F$50,MATCH("IT",Settings!$B$49:$B$50,0))/12,0)</f>
        <v/>
      </c>
      <c r="M70" s="39">
        <f>IF(AND($N$3&gt;0,M$5&gt;=$N$3),INDEX(Settings!$E$49:$E$50,MATCH("IT",Settings!$B$49:$B$50,0))*INDEX(Settings!$F$49:$F$50,MATCH("IT",Settings!$B$49:$B$50,0))/12,0)</f>
        <v/>
      </c>
      <c r="N70" s="39">
        <f>IF(AND($N$3&gt;0,N$5&gt;=$N$3),INDEX(Settings!$E$49:$E$50,MATCH("IT",Settings!$B$49:$B$50,0))*INDEX(Settings!$F$49:$F$50,MATCH("IT",Settings!$B$49:$B$50,0))/12,0)</f>
        <v/>
      </c>
      <c r="O70" s="39">
        <f>IF(AND($N$3&gt;0,O$5&gt;=$N$3),INDEX(Settings!$E$49:$E$50,MATCH("IT",Settings!$B$49:$B$50,0))*INDEX(Settings!$F$49:$F$50,MATCH("IT",Settings!$B$49:$B$50,0))/12,0)</f>
        <v/>
      </c>
      <c r="P70" s="39">
        <f>IF(AND($N$3&gt;0,P$5&gt;=$N$3),INDEX(Settings!$E$49:$E$50,MATCH("IT",Settings!$B$49:$B$50,0))*INDEX(Settings!$F$49:$F$50,MATCH("IT",Settings!$B$49:$B$50,0))/12,0)</f>
        <v/>
      </c>
      <c r="Q70" s="27">
        <f>SUM(E70:P70)</f>
        <v/>
      </c>
    </row>
    <row r="71">
      <c r="A71" s="14" t="inlineStr">
        <is>
          <t>IT</t>
        </is>
      </c>
      <c r="C71" s="14" t="inlineStr">
        <is>
          <t>Hiring cost</t>
        </is>
      </c>
      <c r="E71" s="39">
        <f>E11+E16+E21+E26+E31+E36</f>
        <v/>
      </c>
      <c r="F71" s="39">
        <f>F11+F16+F21+F26+F31+F36</f>
        <v/>
      </c>
      <c r="G71" s="39">
        <f>G11+G16+G21+G26+G31+G36</f>
        <v/>
      </c>
      <c r="H71" s="39">
        <f>H11+H16+H21+H26+H31+H36</f>
        <v/>
      </c>
      <c r="I71" s="39">
        <f>I11+I16+I21+I26+I31+I36</f>
        <v/>
      </c>
      <c r="J71" s="39">
        <f>J11+J16+J21+J26+J31+J36</f>
        <v/>
      </c>
      <c r="K71" s="39">
        <f>K11+K16+K21+K26+K31+K36</f>
        <v/>
      </c>
      <c r="L71" s="39">
        <f>L11+L16+L21+L26+L31+L36</f>
        <v/>
      </c>
      <c r="M71" s="39">
        <f>M11+M16+M21+M26+M31+M36</f>
        <v/>
      </c>
      <c r="N71" s="39">
        <f>N11+N16+N21+N26+N31+N36</f>
        <v/>
      </c>
      <c r="O71" s="39">
        <f>O11+O16+O21+O26+O31+O36</f>
        <v/>
      </c>
      <c r="P71" s="39">
        <f>P11+P16+P21+P26+P31+P36</f>
        <v/>
      </c>
      <c r="Q71" s="27">
        <f>SUM(E71:P71)</f>
        <v/>
      </c>
    </row>
    <row r="72">
      <c r="A72" s="14" t="inlineStr">
        <is>
          <t>IT</t>
        </is>
      </c>
      <c r="C72" s="14" t="inlineStr">
        <is>
          <t>Hires</t>
        </is>
      </c>
      <c r="E72" s="38">
        <f>E9+E14+E19+E24+E29+E34</f>
        <v/>
      </c>
      <c r="F72" s="38">
        <f>F9+F14+F19+F24+F29+F34</f>
        <v/>
      </c>
      <c r="G72" s="38">
        <f>G9+G14+G19+G24+G29+G34</f>
        <v/>
      </c>
      <c r="H72" s="38">
        <f>H9+H14+H19+H24+H29+H34</f>
        <v/>
      </c>
      <c r="I72" s="38">
        <f>I9+I14+I19+I24+I29+I34</f>
        <v/>
      </c>
      <c r="J72" s="38">
        <f>J9+J14+J19+J24+J29+J34</f>
        <v/>
      </c>
      <c r="K72" s="38">
        <f>K9+K14+K19+K24+K29+K34</f>
        <v/>
      </c>
      <c r="L72" s="38">
        <f>L9+L14+L19+L24+L29+L34</f>
        <v/>
      </c>
      <c r="M72" s="38">
        <f>M9+M14+M19+M24+M29+M34</f>
        <v/>
      </c>
      <c r="N72" s="38">
        <f>N9+N14+N19+N24+N29+N34</f>
        <v/>
      </c>
      <c r="O72" s="38">
        <f>O9+O14+O19+O24+O29+O34</f>
        <v/>
      </c>
      <c r="P72" s="38">
        <f>P9+P14+P19+P24+P29+P34</f>
        <v/>
      </c>
      <c r="Q72" s="26">
        <f>SUM(E72:P72)</f>
        <v/>
      </c>
    </row>
    <row r="74">
      <c r="A74" s="14" t="inlineStr">
        <is>
          <t>PL</t>
        </is>
      </c>
      <c r="C74" s="14" t="inlineStr">
        <is>
          <t>Total FTE</t>
        </is>
      </c>
      <c r="D74" s="26">
        <f>D37+D42+D47+D52+D57+D62</f>
        <v/>
      </c>
      <c r="E74" s="26">
        <f>E37+E42+E47+E52+E57+E62</f>
        <v/>
      </c>
      <c r="F74" s="26">
        <f>F37+F42+F47+F52+F57+F62</f>
        <v/>
      </c>
      <c r="G74" s="26">
        <f>G37+G42+G47+G52+G57+G62</f>
        <v/>
      </c>
      <c r="H74" s="26">
        <f>H37+H42+H47+H52+H57+H62</f>
        <v/>
      </c>
      <c r="I74" s="26">
        <f>I37+I42+I47+I52+I57+I62</f>
        <v/>
      </c>
      <c r="J74" s="26">
        <f>J37+J42+J47+J52+J57+J62</f>
        <v/>
      </c>
      <c r="K74" s="26">
        <f>K37+K42+K47+K52+K57+K62</f>
        <v/>
      </c>
      <c r="L74" s="26">
        <f>L37+L42+L47+L52+L57+L62</f>
        <v/>
      </c>
      <c r="M74" s="26">
        <f>M37+M42+M47+M52+M57+M62</f>
        <v/>
      </c>
      <c r="N74" s="26">
        <f>N37+N42+N47+N52+N57+N62</f>
        <v/>
      </c>
      <c r="O74" s="26">
        <f>O37+O42+O47+O52+O57+O62</f>
        <v/>
      </c>
      <c r="P74" s="26">
        <f>P37+P42+P47+P52+P57+P62</f>
        <v/>
      </c>
      <c r="Q74" s="26">
        <f>AVERAGE(E74:P74)</f>
        <v/>
      </c>
    </row>
    <row r="75">
      <c r="A75" s="14" t="inlineStr">
        <is>
          <t>PL</t>
        </is>
      </c>
      <c r="C75" s="14" t="inlineStr">
        <is>
          <t>Payroll cost</t>
        </is>
      </c>
      <c r="E75" s="39">
        <f>E40+E45+E50+E55+E60+E65</f>
        <v/>
      </c>
      <c r="F75" s="39">
        <f>F40+F45+F50+F55+F60+F65</f>
        <v/>
      </c>
      <c r="G75" s="39">
        <f>G40+G45+G50+G55+G60+G65</f>
        <v/>
      </c>
      <c r="H75" s="39">
        <f>H40+H45+H50+H55+H60+H65</f>
        <v/>
      </c>
      <c r="I75" s="39">
        <f>I40+I45+I50+I55+I60+I65</f>
        <v/>
      </c>
      <c r="J75" s="39">
        <f>J40+J45+J50+J55+J60+J65</f>
        <v/>
      </c>
      <c r="K75" s="39">
        <f>K40+K45+K50+K55+K60+K65</f>
        <v/>
      </c>
      <c r="L75" s="39">
        <f>L40+L45+L50+L55+L60+L65</f>
        <v/>
      </c>
      <c r="M75" s="39">
        <f>M40+M45+M50+M55+M60+M65</f>
        <v/>
      </c>
      <c r="N75" s="39">
        <f>N40+N45+N50+N55+N60+N65</f>
        <v/>
      </c>
      <c r="O75" s="39">
        <f>O40+O45+O50+O55+O60+O65</f>
        <v/>
      </c>
      <c r="P75" s="39">
        <f>P40+P45+P50+P55+P60+P65</f>
        <v/>
      </c>
      <c r="Q75" s="27">
        <f>SUM(E75:P75)</f>
        <v/>
      </c>
    </row>
    <row r="76">
      <c r="A76" s="14" t="inlineStr">
        <is>
          <t>PL</t>
        </is>
      </c>
      <c r="C76" s="14" t="inlineStr">
        <is>
          <t>Pay-equity remediation</t>
        </is>
      </c>
      <c r="E76" s="39">
        <f>IF(AND($N$3&gt;0,E$5&gt;=$N$3),INDEX(Settings!$E$49:$E$50,MATCH("PL",Settings!$B$49:$B$50,0))*INDEX(Settings!$F$49:$F$50,MATCH("PL",Settings!$B$49:$B$50,0))/12,0)</f>
        <v/>
      </c>
      <c r="F76" s="39">
        <f>IF(AND($N$3&gt;0,F$5&gt;=$N$3),INDEX(Settings!$E$49:$E$50,MATCH("PL",Settings!$B$49:$B$50,0))*INDEX(Settings!$F$49:$F$50,MATCH("PL",Settings!$B$49:$B$50,0))/12,0)</f>
        <v/>
      </c>
      <c r="G76" s="39">
        <f>IF(AND($N$3&gt;0,G$5&gt;=$N$3),INDEX(Settings!$E$49:$E$50,MATCH("PL",Settings!$B$49:$B$50,0))*INDEX(Settings!$F$49:$F$50,MATCH("PL",Settings!$B$49:$B$50,0))/12,0)</f>
        <v/>
      </c>
      <c r="H76" s="39">
        <f>IF(AND($N$3&gt;0,H$5&gt;=$N$3),INDEX(Settings!$E$49:$E$50,MATCH("PL",Settings!$B$49:$B$50,0))*INDEX(Settings!$F$49:$F$50,MATCH("PL",Settings!$B$49:$B$50,0))/12,0)</f>
        <v/>
      </c>
      <c r="I76" s="39">
        <f>IF(AND($N$3&gt;0,I$5&gt;=$N$3),INDEX(Settings!$E$49:$E$50,MATCH("PL",Settings!$B$49:$B$50,0))*INDEX(Settings!$F$49:$F$50,MATCH("PL",Settings!$B$49:$B$50,0))/12,0)</f>
        <v/>
      </c>
      <c r="J76" s="39">
        <f>IF(AND($N$3&gt;0,J$5&gt;=$N$3),INDEX(Settings!$E$49:$E$50,MATCH("PL",Settings!$B$49:$B$50,0))*INDEX(Settings!$F$49:$F$50,MATCH("PL",Settings!$B$49:$B$50,0))/12,0)</f>
        <v/>
      </c>
      <c r="K76" s="39">
        <f>IF(AND($N$3&gt;0,K$5&gt;=$N$3),INDEX(Settings!$E$49:$E$50,MATCH("PL",Settings!$B$49:$B$50,0))*INDEX(Settings!$F$49:$F$50,MATCH("PL",Settings!$B$49:$B$50,0))/12,0)</f>
        <v/>
      </c>
      <c r="L76" s="39">
        <f>IF(AND($N$3&gt;0,L$5&gt;=$N$3),INDEX(Settings!$E$49:$E$50,MATCH("PL",Settings!$B$49:$B$50,0))*INDEX(Settings!$F$49:$F$50,MATCH("PL",Settings!$B$49:$B$50,0))/12,0)</f>
        <v/>
      </c>
      <c r="M76" s="39">
        <f>IF(AND($N$3&gt;0,M$5&gt;=$N$3),INDEX(Settings!$E$49:$E$50,MATCH("PL",Settings!$B$49:$B$50,0))*INDEX(Settings!$F$49:$F$50,MATCH("PL",Settings!$B$49:$B$50,0))/12,0)</f>
        <v/>
      </c>
      <c r="N76" s="39">
        <f>IF(AND($N$3&gt;0,N$5&gt;=$N$3),INDEX(Settings!$E$49:$E$50,MATCH("PL",Settings!$B$49:$B$50,0))*INDEX(Settings!$F$49:$F$50,MATCH("PL",Settings!$B$49:$B$50,0))/12,0)</f>
        <v/>
      </c>
      <c r="O76" s="39">
        <f>IF(AND($N$3&gt;0,O$5&gt;=$N$3),INDEX(Settings!$E$49:$E$50,MATCH("PL",Settings!$B$49:$B$50,0))*INDEX(Settings!$F$49:$F$50,MATCH("PL",Settings!$B$49:$B$50,0))/12,0)</f>
        <v/>
      </c>
      <c r="P76" s="39">
        <f>IF(AND($N$3&gt;0,P$5&gt;=$N$3),INDEX(Settings!$E$49:$E$50,MATCH("PL",Settings!$B$49:$B$50,0))*INDEX(Settings!$F$49:$F$50,MATCH("PL",Settings!$B$49:$B$50,0))/12,0)</f>
        <v/>
      </c>
      <c r="Q76" s="27">
        <f>SUM(E76:P76)</f>
        <v/>
      </c>
    </row>
    <row r="77">
      <c r="A77" s="14" t="inlineStr">
        <is>
          <t>PL</t>
        </is>
      </c>
      <c r="C77" s="14" t="inlineStr">
        <is>
          <t>Hiring cost</t>
        </is>
      </c>
      <c r="E77" s="39">
        <f>E41+E46+E51+E56+E61+E66</f>
        <v/>
      </c>
      <c r="F77" s="39">
        <f>F41+F46+F51+F56+F61+F66</f>
        <v/>
      </c>
      <c r="G77" s="39">
        <f>G41+G46+G51+G56+G61+G66</f>
        <v/>
      </c>
      <c r="H77" s="39">
        <f>H41+H46+H51+H56+H61+H66</f>
        <v/>
      </c>
      <c r="I77" s="39">
        <f>I41+I46+I51+I56+I61+I66</f>
        <v/>
      </c>
      <c r="J77" s="39">
        <f>J41+J46+J51+J56+J61+J66</f>
        <v/>
      </c>
      <c r="K77" s="39">
        <f>K41+K46+K51+K56+K61+K66</f>
        <v/>
      </c>
      <c r="L77" s="39">
        <f>L41+L46+L51+L56+L61+L66</f>
        <v/>
      </c>
      <c r="M77" s="39">
        <f>M41+M46+M51+M56+M61+M66</f>
        <v/>
      </c>
      <c r="N77" s="39">
        <f>N41+N46+N51+N56+N61+N66</f>
        <v/>
      </c>
      <c r="O77" s="39">
        <f>O41+O46+O51+O56+O61+O66</f>
        <v/>
      </c>
      <c r="P77" s="39">
        <f>P41+P46+P51+P56+P61+P66</f>
        <v/>
      </c>
      <c r="Q77" s="27">
        <f>SUM(E77:P77)</f>
        <v/>
      </c>
    </row>
    <row r="78">
      <c r="A78" s="14" t="inlineStr">
        <is>
          <t>PL</t>
        </is>
      </c>
      <c r="C78" s="14" t="inlineStr">
        <is>
          <t>Hires</t>
        </is>
      </c>
      <c r="E78" s="38">
        <f>E39+E44+E49+E54+E59+E64</f>
        <v/>
      </c>
      <c r="F78" s="38">
        <f>F39+F44+F49+F54+F59+F64</f>
        <v/>
      </c>
      <c r="G78" s="38">
        <f>G39+G44+G49+G54+G59+G64</f>
        <v/>
      </c>
      <c r="H78" s="38">
        <f>H39+H44+H49+H54+H59+H64</f>
        <v/>
      </c>
      <c r="I78" s="38">
        <f>I39+I44+I49+I54+I59+I64</f>
        <v/>
      </c>
      <c r="J78" s="38">
        <f>J39+J44+J49+J54+J59+J64</f>
        <v/>
      </c>
      <c r="K78" s="38">
        <f>K39+K44+K49+K54+K59+K64</f>
        <v/>
      </c>
      <c r="L78" s="38">
        <f>L39+L44+L49+L54+L59+L64</f>
        <v/>
      </c>
      <c r="M78" s="38">
        <f>M39+M44+M49+M54+M59+M64</f>
        <v/>
      </c>
      <c r="N78" s="38">
        <f>N39+N44+N49+N54+N59+N64</f>
        <v/>
      </c>
      <c r="O78" s="38">
        <f>O39+O44+O49+O54+O59+O64</f>
        <v/>
      </c>
      <c r="P78" s="38">
        <f>P39+P44+P49+P54+P59+P64</f>
        <v/>
      </c>
      <c r="Q78" s="26">
        <f>SUM(E78:P78)</f>
        <v/>
      </c>
    </row>
  </sheetData>
  <pageMargins left="0.75" right="0.75" top="1" bottom="1" header="0.5" footer="0.5"/>
  <pageSetup orientation="landscape"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U78"/>
  <sheetViews>
    <sheetView showGridLines="0" workbookViewId="0">
      <pane xSplit="4" ySplit="6" topLeftCell="E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8" customWidth="1" min="2" max="2"/>
    <col width="12" customWidth="1" min="3" max="3"/>
    <col width="11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</cols>
  <sheetData>
    <row r="1">
      <c r="A1" s="12" t="inlineStr">
        <is>
          <t>FY2027 forecast: High attrition</t>
        </is>
      </c>
    </row>
    <row r="2">
      <c r="A2" s="13" t="inlineStr">
        <is>
          <t>FTE(m) = FTE(m-1) - leavers + hires. Leavers = FTE(m-1) x monthly attrition. Hires = backfills of leavers from 'time to hire' months earlier x replacement, plus planned growth; none after a hiring freeze.</t>
        </is>
      </c>
    </row>
    <row r="3">
      <c r="E3" s="14" t="inlineStr">
        <is>
          <t>Attrition x</t>
        </is>
      </c>
      <c r="F3" s="6">
        <f>Settings!C58</f>
        <v/>
      </c>
      <c r="G3" s="14" t="inlineStr">
        <is>
          <t>Replacement</t>
        </is>
      </c>
      <c r="H3" s="6">
        <f>Settings!D58</f>
        <v/>
      </c>
      <c r="I3" s="14" t="inlineStr">
        <is>
          <t>Growth x</t>
        </is>
      </c>
      <c r="J3" s="6">
        <f>Settings!E58</f>
        <v/>
      </c>
      <c r="K3" s="14" t="inlineStr">
        <is>
          <t>Freeze from month</t>
        </is>
      </c>
      <c r="L3" s="6">
        <f>Settings!F58</f>
        <v/>
      </c>
      <c r="M3" s="14" t="inlineStr">
        <is>
          <t>Remediation from month</t>
        </is>
      </c>
      <c r="N3" s="6">
        <f>Settings!G58</f>
        <v/>
      </c>
    </row>
    <row r="5">
      <c r="D5" s="31" t="n">
        <v>0</v>
      </c>
      <c r="E5" s="31" t="n">
        <v>1</v>
      </c>
      <c r="F5" s="31" t="n">
        <v>2</v>
      </c>
      <c r="G5" s="31" t="n">
        <v>3</v>
      </c>
      <c r="H5" s="31" t="n">
        <v>4</v>
      </c>
      <c r="I5" s="31" t="n">
        <v>5</v>
      </c>
      <c r="J5" s="31" t="n">
        <v>6</v>
      </c>
      <c r="K5" s="31" t="n">
        <v>7</v>
      </c>
      <c r="L5" s="31" t="n">
        <v>8</v>
      </c>
      <c r="M5" s="31" t="n">
        <v>9</v>
      </c>
      <c r="N5" s="31" t="n">
        <v>10</v>
      </c>
      <c r="O5" s="31" t="n">
        <v>11</v>
      </c>
      <c r="P5" s="31" t="n">
        <v>12</v>
      </c>
    </row>
    <row r="6" ht="30" customHeight="1">
      <c r="A6" s="16" t="inlineStr">
        <is>
          <t>Entity</t>
        </is>
      </c>
      <c r="B6" s="16" t="inlineStr">
        <is>
          <t>Department</t>
        </is>
      </c>
      <c r="C6" s="16" t="inlineStr">
        <is>
          <t>Line</t>
        </is>
      </c>
      <c r="D6" s="16" t="inlineStr">
        <is>
          <t>Opening</t>
        </is>
      </c>
      <c r="E6" s="16" t="inlineStr">
        <is>
          <t>M1</t>
        </is>
      </c>
      <c r="F6" s="16" t="inlineStr">
        <is>
          <t>M2</t>
        </is>
      </c>
      <c r="G6" s="16" t="inlineStr">
        <is>
          <t>M3</t>
        </is>
      </c>
      <c r="H6" s="16" t="inlineStr">
        <is>
          <t>M4</t>
        </is>
      </c>
      <c r="I6" s="16" t="inlineStr">
        <is>
          <t>M5</t>
        </is>
      </c>
      <c r="J6" s="16" t="inlineStr">
        <is>
          <t>M6</t>
        </is>
      </c>
      <c r="K6" s="16" t="inlineStr">
        <is>
          <t>M7</t>
        </is>
      </c>
      <c r="L6" s="16" t="inlineStr">
        <is>
          <t>M8</t>
        </is>
      </c>
      <c r="M6" s="16" t="inlineStr">
        <is>
          <t>M9</t>
        </is>
      </c>
      <c r="N6" s="16" t="inlineStr">
        <is>
          <t>M10</t>
        </is>
      </c>
      <c r="O6" s="16" t="inlineStr">
        <is>
          <t>M11</t>
        </is>
      </c>
      <c r="P6" s="16" t="inlineStr">
        <is>
          <t>M12</t>
        </is>
      </c>
      <c r="Q6" s="16" t="inlineStr">
        <is>
          <t>FY total / avg</t>
        </is>
      </c>
      <c r="R6" s="16" t="inlineStr">
        <is>
          <t>Monthly attrition</t>
        </is>
      </c>
      <c r="S6" s="16" t="inlineStr">
        <is>
          <t>Monthly growth</t>
        </is>
      </c>
      <c r="T6" s="16" t="inlineStr">
        <is>
          <t>Cost per FTE</t>
        </is>
      </c>
      <c r="U6" s="16" t="inlineStr">
        <is>
          <t>Pay review</t>
        </is>
      </c>
    </row>
    <row r="7">
      <c r="A7" s="32" t="inlineStr">
        <is>
          <t>IT</t>
        </is>
      </c>
      <c r="B7" s="32" t="inlineStr">
        <is>
          <t>Customer Service</t>
        </is>
      </c>
      <c r="C7" s="33" t="inlineStr">
        <is>
          <t>FTE</t>
        </is>
      </c>
      <c r="D7" s="34">
        <f>'Drivers FY27'!C5</f>
        <v/>
      </c>
      <c r="E7" s="26">
        <f>D7-E8+E9</f>
        <v/>
      </c>
      <c r="F7" s="26">
        <f>E7-F8+F9</f>
        <v/>
      </c>
      <c r="G7" s="26">
        <f>F7-G8+G9</f>
        <v/>
      </c>
      <c r="H7" s="26">
        <f>G7-H8+H9</f>
        <v/>
      </c>
      <c r="I7" s="26">
        <f>H7-I8+I9</f>
        <v/>
      </c>
      <c r="J7" s="26">
        <f>I7-J8+J9</f>
        <v/>
      </c>
      <c r="K7" s="26">
        <f>J7-K8+K9</f>
        <v/>
      </c>
      <c r="L7" s="26">
        <f>K7-L8+L9</f>
        <v/>
      </c>
      <c r="M7" s="26">
        <f>L7-M8+M9</f>
        <v/>
      </c>
      <c r="N7" s="26">
        <f>M7-N8+N9</f>
        <v/>
      </c>
      <c r="O7" s="26">
        <f>N7-O8+O9</f>
        <v/>
      </c>
      <c r="P7" s="26">
        <f>O7-P8+P9</f>
        <v/>
      </c>
      <c r="Q7" s="26">
        <f>AVERAGE(E7:P7)</f>
        <v/>
      </c>
      <c r="R7" s="35">
        <f>'Drivers FY27'!G5*$F$3/12</f>
        <v/>
      </c>
      <c r="S7" s="20">
        <f>'Drivers FY27'!H5*$J$3</f>
        <v/>
      </c>
      <c r="T7" s="17">
        <f>'Drivers FY27'!D5</f>
        <v/>
      </c>
      <c r="U7" s="19">
        <f>'Drivers FY27'!I5</f>
        <v/>
      </c>
    </row>
    <row r="8">
      <c r="A8" s="32" t="inlineStr">
        <is>
          <t>IT</t>
        </is>
      </c>
      <c r="B8" s="32" t="inlineStr">
        <is>
          <t>Customer Service</t>
        </is>
      </c>
      <c r="C8" s="36" t="inlineStr">
        <is>
          <t>Leavers</t>
        </is>
      </c>
      <c r="D8" s="37" t="n"/>
      <c r="E8" s="38">
        <f>D7*$R7</f>
        <v/>
      </c>
      <c r="F8" s="38">
        <f>E7*$R7</f>
        <v/>
      </c>
      <c r="G8" s="38">
        <f>F7*$R7</f>
        <v/>
      </c>
      <c r="H8" s="38">
        <f>G7*$R7</f>
        <v/>
      </c>
      <c r="I8" s="38">
        <f>H7*$R7</f>
        <v/>
      </c>
      <c r="J8" s="38">
        <f>I7*$R7</f>
        <v/>
      </c>
      <c r="K8" s="38">
        <f>J7*$R7</f>
        <v/>
      </c>
      <c r="L8" s="38">
        <f>K7*$R7</f>
        <v/>
      </c>
      <c r="M8" s="38">
        <f>L7*$R7</f>
        <v/>
      </c>
      <c r="N8" s="38">
        <f>M7*$R7</f>
        <v/>
      </c>
      <c r="O8" s="38">
        <f>N7*$R7</f>
        <v/>
      </c>
      <c r="P8" s="38">
        <f>O7*$R7</f>
        <v/>
      </c>
      <c r="Q8" s="26">
        <f>SUM(E8:P8)</f>
        <v/>
      </c>
    </row>
    <row r="9">
      <c r="A9" s="32" t="inlineStr">
        <is>
          <t>IT</t>
        </is>
      </c>
      <c r="B9" s="32" t="inlineStr">
        <is>
          <t>Customer Service</t>
        </is>
      </c>
      <c r="C9" s="36" t="inlineStr">
        <is>
          <t>Hires</t>
        </is>
      </c>
      <c r="D9" s="37" t="n"/>
      <c r="E9" s="38">
        <f>IF(AND($L$3&gt;0,E$5&gt;=$L$3),0,IF(E$5&gt;Settings!$C$52,INDEX($E8:E8,E$5-Settings!$C$52),$D7*$R7)*$H$3+$D7*$S7/12)</f>
        <v/>
      </c>
      <c r="F9" s="38">
        <f>IF(AND($L$3&gt;0,F$5&gt;=$L$3),0,IF(F$5&gt;Settings!$C$52,INDEX($E8:E8,F$5-Settings!$C$52),$D7*$R7)*$H$3+$D7*$S7/12)</f>
        <v/>
      </c>
      <c r="G9" s="38">
        <f>IF(AND($L$3&gt;0,G$5&gt;=$L$3),0,IF(G$5&gt;Settings!$C$52,INDEX($E8:F8,G$5-Settings!$C$52),$D7*$R7)*$H$3+$D7*$S7/12)</f>
        <v/>
      </c>
      <c r="H9" s="38">
        <f>IF(AND($L$3&gt;0,H$5&gt;=$L$3),0,IF(H$5&gt;Settings!$C$52,INDEX($E8:G8,H$5-Settings!$C$52),$D7*$R7)*$H$3+$D7*$S7/12)</f>
        <v/>
      </c>
      <c r="I9" s="38">
        <f>IF(AND($L$3&gt;0,I$5&gt;=$L$3),0,IF(I$5&gt;Settings!$C$52,INDEX($E8:H8,I$5-Settings!$C$52),$D7*$R7)*$H$3+$D7*$S7/12)</f>
        <v/>
      </c>
      <c r="J9" s="38">
        <f>IF(AND($L$3&gt;0,J$5&gt;=$L$3),0,IF(J$5&gt;Settings!$C$52,INDEX($E8:I8,J$5-Settings!$C$52),$D7*$R7)*$H$3+$D7*$S7/12)</f>
        <v/>
      </c>
      <c r="K9" s="38">
        <f>IF(AND($L$3&gt;0,K$5&gt;=$L$3),0,IF(K$5&gt;Settings!$C$52,INDEX($E8:J8,K$5-Settings!$C$52),$D7*$R7)*$H$3+$D7*$S7/12)</f>
        <v/>
      </c>
      <c r="L9" s="38">
        <f>IF(AND($L$3&gt;0,L$5&gt;=$L$3),0,IF(L$5&gt;Settings!$C$52,INDEX($E8:K8,L$5-Settings!$C$52),$D7*$R7)*$H$3+$D7*$S7/12)</f>
        <v/>
      </c>
      <c r="M9" s="38">
        <f>IF(AND($L$3&gt;0,M$5&gt;=$L$3),0,IF(M$5&gt;Settings!$C$52,INDEX($E8:L8,M$5-Settings!$C$52),$D7*$R7)*$H$3+$D7*$S7/12)</f>
        <v/>
      </c>
      <c r="N9" s="38">
        <f>IF(AND($L$3&gt;0,N$5&gt;=$L$3),0,IF(N$5&gt;Settings!$C$52,INDEX($E8:M8,N$5-Settings!$C$52),$D7*$R7)*$H$3+$D7*$S7/12)</f>
        <v/>
      </c>
      <c r="O9" s="38">
        <f>IF(AND($L$3&gt;0,O$5&gt;=$L$3),0,IF(O$5&gt;Settings!$C$52,INDEX($E8:N8,O$5-Settings!$C$52),$D7*$R7)*$H$3+$D7*$S7/12)</f>
        <v/>
      </c>
      <c r="P9" s="38">
        <f>IF(AND($L$3&gt;0,P$5&gt;=$L$3),0,IF(P$5&gt;Settings!$C$52,INDEX($E8:O8,P$5-Settings!$C$52),$D7*$R7)*$H$3+$D7*$S7/12)</f>
        <v/>
      </c>
      <c r="Q9" s="26">
        <f>SUM(E9:P9)</f>
        <v/>
      </c>
    </row>
    <row r="10">
      <c r="A10" s="32" t="inlineStr">
        <is>
          <t>IT</t>
        </is>
      </c>
      <c r="B10" s="32" t="inlineStr">
        <is>
          <t>Customer Service</t>
        </is>
      </c>
      <c r="C10" s="36" t="inlineStr">
        <is>
          <t>Payroll cost</t>
        </is>
      </c>
      <c r="D10" s="37" t="n"/>
      <c r="E10" s="39">
        <f>E7*($T7*(1+IF(E$5&gt;=Settings!$C$51,$U7,0)))/12</f>
        <v/>
      </c>
      <c r="F10" s="39">
        <f>F7*($T7*(1+IF(F$5&gt;=Settings!$C$51,$U7,0)))/12</f>
        <v/>
      </c>
      <c r="G10" s="39">
        <f>G7*($T7*(1+IF(G$5&gt;=Settings!$C$51,$U7,0)))/12</f>
        <v/>
      </c>
      <c r="H10" s="39">
        <f>H7*($T7*(1+IF(H$5&gt;=Settings!$C$51,$U7,0)))/12</f>
        <v/>
      </c>
      <c r="I10" s="39">
        <f>I7*($T7*(1+IF(I$5&gt;=Settings!$C$51,$U7,0)))/12</f>
        <v/>
      </c>
      <c r="J10" s="39">
        <f>J7*($T7*(1+IF(J$5&gt;=Settings!$C$51,$U7,0)))/12</f>
        <v/>
      </c>
      <c r="K10" s="39">
        <f>K7*($T7*(1+IF(K$5&gt;=Settings!$C$51,$U7,0)))/12</f>
        <v/>
      </c>
      <c r="L10" s="39">
        <f>L7*($T7*(1+IF(L$5&gt;=Settings!$C$51,$U7,0)))/12</f>
        <v/>
      </c>
      <c r="M10" s="39">
        <f>M7*($T7*(1+IF(M$5&gt;=Settings!$C$51,$U7,0)))/12</f>
        <v/>
      </c>
      <c r="N10" s="39">
        <f>N7*($T7*(1+IF(N$5&gt;=Settings!$C$51,$U7,0)))/12</f>
        <v/>
      </c>
      <c r="O10" s="39">
        <f>O7*($T7*(1+IF(O$5&gt;=Settings!$C$51,$U7,0)))/12</f>
        <v/>
      </c>
      <c r="P10" s="39">
        <f>P7*($T7*(1+IF(P$5&gt;=Settings!$C$51,$U7,0)))/12</f>
        <v/>
      </c>
      <c r="Q10" s="27">
        <f>SUM(E10:P10)</f>
        <v/>
      </c>
    </row>
    <row r="11">
      <c r="A11" s="32" t="inlineStr">
        <is>
          <t>IT</t>
        </is>
      </c>
      <c r="B11" s="32" t="inlineStr">
        <is>
          <t>Customer Service</t>
        </is>
      </c>
      <c r="C11" s="36" t="inlineStr">
        <is>
          <t>Hiring cost</t>
        </is>
      </c>
      <c r="D11" s="37" t="n"/>
      <c r="E11" s="39">
        <f>E9*'Drivers FY27'!$J$5</f>
        <v/>
      </c>
      <c r="F11" s="39">
        <f>F9*'Drivers FY27'!$J$5</f>
        <v/>
      </c>
      <c r="G11" s="39">
        <f>G9*'Drivers FY27'!$J$5</f>
        <v/>
      </c>
      <c r="H11" s="39">
        <f>H9*'Drivers FY27'!$J$5</f>
        <v/>
      </c>
      <c r="I11" s="39">
        <f>I9*'Drivers FY27'!$J$5</f>
        <v/>
      </c>
      <c r="J11" s="39">
        <f>J9*'Drivers FY27'!$J$5</f>
        <v/>
      </c>
      <c r="K11" s="39">
        <f>K9*'Drivers FY27'!$J$5</f>
        <v/>
      </c>
      <c r="L11" s="39">
        <f>L9*'Drivers FY27'!$J$5</f>
        <v/>
      </c>
      <c r="M11" s="39">
        <f>M9*'Drivers FY27'!$J$5</f>
        <v/>
      </c>
      <c r="N11" s="39">
        <f>N9*'Drivers FY27'!$J$5</f>
        <v/>
      </c>
      <c r="O11" s="39">
        <f>O9*'Drivers FY27'!$J$5</f>
        <v/>
      </c>
      <c r="P11" s="39">
        <f>P9*'Drivers FY27'!$J$5</f>
        <v/>
      </c>
      <c r="Q11" s="27">
        <f>SUM(E11:P11)</f>
        <v/>
      </c>
    </row>
    <row r="12">
      <c r="A12" s="5" t="inlineStr">
        <is>
          <t>IT</t>
        </is>
      </c>
      <c r="B12" s="5" t="inlineStr">
        <is>
          <t>Operations</t>
        </is>
      </c>
      <c r="C12" s="14" t="inlineStr">
        <is>
          <t>FTE</t>
        </is>
      </c>
      <c r="D12" s="21">
        <f>'Drivers FY27'!C6</f>
        <v/>
      </c>
      <c r="E12" s="22">
        <f>D12-E13+E14</f>
        <v/>
      </c>
      <c r="F12" s="22">
        <f>E12-F13+F14</f>
        <v/>
      </c>
      <c r="G12" s="22">
        <f>F12-G13+G14</f>
        <v/>
      </c>
      <c r="H12" s="22">
        <f>G12-H13+H14</f>
        <v/>
      </c>
      <c r="I12" s="22">
        <f>H12-I13+I14</f>
        <v/>
      </c>
      <c r="J12" s="22">
        <f>I12-J13+J14</f>
        <v/>
      </c>
      <c r="K12" s="22">
        <f>J12-K13+K14</f>
        <v/>
      </c>
      <c r="L12" s="22">
        <f>K12-L13+L14</f>
        <v/>
      </c>
      <c r="M12" s="22">
        <f>L12-M13+M14</f>
        <v/>
      </c>
      <c r="N12" s="22">
        <f>M12-N13+N14</f>
        <v/>
      </c>
      <c r="O12" s="22">
        <f>N12-O13+O14</f>
        <v/>
      </c>
      <c r="P12" s="22">
        <f>O12-P13+P14</f>
        <v/>
      </c>
      <c r="Q12" s="22">
        <f>AVERAGE(E12:P12)</f>
        <v/>
      </c>
      <c r="R12" s="35">
        <f>'Drivers FY27'!G6*$F$3/12</f>
        <v/>
      </c>
      <c r="S12" s="20">
        <f>'Drivers FY27'!H6*$J$3</f>
        <v/>
      </c>
      <c r="T12" s="17">
        <f>'Drivers FY27'!D6</f>
        <v/>
      </c>
      <c r="U12" s="19">
        <f>'Drivers FY27'!I6</f>
        <v/>
      </c>
    </row>
    <row r="13">
      <c r="A13" s="5" t="inlineStr">
        <is>
          <t>IT</t>
        </is>
      </c>
      <c r="B13" s="5" t="inlineStr">
        <is>
          <t>Operations</t>
        </is>
      </c>
      <c r="C13" s="4" t="inlineStr">
        <is>
          <t>Leavers</t>
        </is>
      </c>
      <c r="E13" s="25">
        <f>D12*$R12</f>
        <v/>
      </c>
      <c r="F13" s="25">
        <f>E12*$R12</f>
        <v/>
      </c>
      <c r="G13" s="25">
        <f>F12*$R12</f>
        <v/>
      </c>
      <c r="H13" s="25">
        <f>G12*$R12</f>
        <v/>
      </c>
      <c r="I13" s="25">
        <f>H12*$R12</f>
        <v/>
      </c>
      <c r="J13" s="25">
        <f>I12*$R12</f>
        <v/>
      </c>
      <c r="K13" s="25">
        <f>J12*$R12</f>
        <v/>
      </c>
      <c r="L13" s="25">
        <f>K12*$R12</f>
        <v/>
      </c>
      <c r="M13" s="25">
        <f>L12*$R12</f>
        <v/>
      </c>
      <c r="N13" s="25">
        <f>M12*$R12</f>
        <v/>
      </c>
      <c r="O13" s="25">
        <f>N12*$R12</f>
        <v/>
      </c>
      <c r="P13" s="25">
        <f>O12*$R12</f>
        <v/>
      </c>
      <c r="Q13" s="22">
        <f>SUM(E13:P13)</f>
        <v/>
      </c>
    </row>
    <row r="14">
      <c r="A14" s="5" t="inlineStr">
        <is>
          <t>IT</t>
        </is>
      </c>
      <c r="B14" s="5" t="inlineStr">
        <is>
          <t>Operations</t>
        </is>
      </c>
      <c r="C14" s="4" t="inlineStr">
        <is>
          <t>Hires</t>
        </is>
      </c>
      <c r="E14" s="25">
        <f>IF(AND($L$3&gt;0,E$5&gt;=$L$3),0,IF(E$5&gt;Settings!$C$52,INDEX($E13:E13,E$5-Settings!$C$52),$D12*$R12)*$H$3+$D12*$S12/12)</f>
        <v/>
      </c>
      <c r="F14" s="25">
        <f>IF(AND($L$3&gt;0,F$5&gt;=$L$3),0,IF(F$5&gt;Settings!$C$52,INDEX($E13:E13,F$5-Settings!$C$52),$D12*$R12)*$H$3+$D12*$S12/12)</f>
        <v/>
      </c>
      <c r="G14" s="25">
        <f>IF(AND($L$3&gt;0,G$5&gt;=$L$3),0,IF(G$5&gt;Settings!$C$52,INDEX($E13:F13,G$5-Settings!$C$52),$D12*$R12)*$H$3+$D12*$S12/12)</f>
        <v/>
      </c>
      <c r="H14" s="25">
        <f>IF(AND($L$3&gt;0,H$5&gt;=$L$3),0,IF(H$5&gt;Settings!$C$52,INDEX($E13:G13,H$5-Settings!$C$52),$D12*$R12)*$H$3+$D12*$S12/12)</f>
        <v/>
      </c>
      <c r="I14" s="25">
        <f>IF(AND($L$3&gt;0,I$5&gt;=$L$3),0,IF(I$5&gt;Settings!$C$52,INDEX($E13:H13,I$5-Settings!$C$52),$D12*$R12)*$H$3+$D12*$S12/12)</f>
        <v/>
      </c>
      <c r="J14" s="25">
        <f>IF(AND($L$3&gt;0,J$5&gt;=$L$3),0,IF(J$5&gt;Settings!$C$52,INDEX($E13:I13,J$5-Settings!$C$52),$D12*$R12)*$H$3+$D12*$S12/12)</f>
        <v/>
      </c>
      <c r="K14" s="25">
        <f>IF(AND($L$3&gt;0,K$5&gt;=$L$3),0,IF(K$5&gt;Settings!$C$52,INDEX($E13:J13,K$5-Settings!$C$52),$D12*$R12)*$H$3+$D12*$S12/12)</f>
        <v/>
      </c>
      <c r="L14" s="25">
        <f>IF(AND($L$3&gt;0,L$5&gt;=$L$3),0,IF(L$5&gt;Settings!$C$52,INDEX($E13:K13,L$5-Settings!$C$52),$D12*$R12)*$H$3+$D12*$S12/12)</f>
        <v/>
      </c>
      <c r="M14" s="25">
        <f>IF(AND($L$3&gt;0,M$5&gt;=$L$3),0,IF(M$5&gt;Settings!$C$52,INDEX($E13:L13,M$5-Settings!$C$52),$D12*$R12)*$H$3+$D12*$S12/12)</f>
        <v/>
      </c>
      <c r="N14" s="25">
        <f>IF(AND($L$3&gt;0,N$5&gt;=$L$3),0,IF(N$5&gt;Settings!$C$52,INDEX($E13:M13,N$5-Settings!$C$52),$D12*$R12)*$H$3+$D12*$S12/12)</f>
        <v/>
      </c>
      <c r="O14" s="25">
        <f>IF(AND($L$3&gt;0,O$5&gt;=$L$3),0,IF(O$5&gt;Settings!$C$52,INDEX($E13:N13,O$5-Settings!$C$52),$D12*$R12)*$H$3+$D12*$S12/12)</f>
        <v/>
      </c>
      <c r="P14" s="25">
        <f>IF(AND($L$3&gt;0,P$5&gt;=$L$3),0,IF(P$5&gt;Settings!$C$52,INDEX($E13:O13,P$5-Settings!$C$52),$D12*$R12)*$H$3+$D12*$S12/12)</f>
        <v/>
      </c>
      <c r="Q14" s="22">
        <f>SUM(E14:P14)</f>
        <v/>
      </c>
    </row>
    <row r="15">
      <c r="A15" s="5" t="inlineStr">
        <is>
          <t>IT</t>
        </is>
      </c>
      <c r="B15" s="5" t="inlineStr">
        <is>
          <t>Operations</t>
        </is>
      </c>
      <c r="C15" s="4" t="inlineStr">
        <is>
          <t>Payroll cost</t>
        </is>
      </c>
      <c r="E15" s="29">
        <f>E12*($T12*(1+IF(E$5&gt;=Settings!$C$51,$U12,0)))/12</f>
        <v/>
      </c>
      <c r="F15" s="29">
        <f>F12*($T12*(1+IF(F$5&gt;=Settings!$C$51,$U12,0)))/12</f>
        <v/>
      </c>
      <c r="G15" s="29">
        <f>G12*($T12*(1+IF(G$5&gt;=Settings!$C$51,$U12,0)))/12</f>
        <v/>
      </c>
      <c r="H15" s="29">
        <f>H12*($T12*(1+IF(H$5&gt;=Settings!$C$51,$U12,0)))/12</f>
        <v/>
      </c>
      <c r="I15" s="29">
        <f>I12*($T12*(1+IF(I$5&gt;=Settings!$C$51,$U12,0)))/12</f>
        <v/>
      </c>
      <c r="J15" s="29">
        <f>J12*($T12*(1+IF(J$5&gt;=Settings!$C$51,$U12,0)))/12</f>
        <v/>
      </c>
      <c r="K15" s="29">
        <f>K12*($T12*(1+IF(K$5&gt;=Settings!$C$51,$U12,0)))/12</f>
        <v/>
      </c>
      <c r="L15" s="29">
        <f>L12*($T12*(1+IF(L$5&gt;=Settings!$C$51,$U12,0)))/12</f>
        <v/>
      </c>
      <c r="M15" s="29">
        <f>M12*($T12*(1+IF(M$5&gt;=Settings!$C$51,$U12,0)))/12</f>
        <v/>
      </c>
      <c r="N15" s="29">
        <f>N12*($T12*(1+IF(N$5&gt;=Settings!$C$51,$U12,0)))/12</f>
        <v/>
      </c>
      <c r="O15" s="29">
        <f>O12*($T12*(1+IF(O$5&gt;=Settings!$C$51,$U12,0)))/12</f>
        <v/>
      </c>
      <c r="P15" s="29">
        <f>P12*($T12*(1+IF(P$5&gt;=Settings!$C$51,$U12,0)))/12</f>
        <v/>
      </c>
      <c r="Q15" s="18">
        <f>SUM(E15:P15)</f>
        <v/>
      </c>
    </row>
    <row r="16">
      <c r="A16" s="5" t="inlineStr">
        <is>
          <t>IT</t>
        </is>
      </c>
      <c r="B16" s="5" t="inlineStr">
        <is>
          <t>Operations</t>
        </is>
      </c>
      <c r="C16" s="4" t="inlineStr">
        <is>
          <t>Hiring cost</t>
        </is>
      </c>
      <c r="E16" s="29">
        <f>E14*'Drivers FY27'!$J$6</f>
        <v/>
      </c>
      <c r="F16" s="29">
        <f>F14*'Drivers FY27'!$J$6</f>
        <v/>
      </c>
      <c r="G16" s="29">
        <f>G14*'Drivers FY27'!$J$6</f>
        <v/>
      </c>
      <c r="H16" s="29">
        <f>H14*'Drivers FY27'!$J$6</f>
        <v/>
      </c>
      <c r="I16" s="29">
        <f>I14*'Drivers FY27'!$J$6</f>
        <v/>
      </c>
      <c r="J16" s="29">
        <f>J14*'Drivers FY27'!$J$6</f>
        <v/>
      </c>
      <c r="K16" s="29">
        <f>K14*'Drivers FY27'!$J$6</f>
        <v/>
      </c>
      <c r="L16" s="29">
        <f>L14*'Drivers FY27'!$J$6</f>
        <v/>
      </c>
      <c r="M16" s="29">
        <f>M14*'Drivers FY27'!$J$6</f>
        <v/>
      </c>
      <c r="N16" s="29">
        <f>N14*'Drivers FY27'!$J$6</f>
        <v/>
      </c>
      <c r="O16" s="29">
        <f>O14*'Drivers FY27'!$J$6</f>
        <v/>
      </c>
      <c r="P16" s="29">
        <f>P14*'Drivers FY27'!$J$6</f>
        <v/>
      </c>
      <c r="Q16" s="18">
        <f>SUM(E16:P16)</f>
        <v/>
      </c>
    </row>
    <row r="17">
      <c r="A17" s="32" t="inlineStr">
        <is>
          <t>IT</t>
        </is>
      </c>
      <c r="B17" s="32" t="inlineStr">
        <is>
          <t>Tech</t>
        </is>
      </c>
      <c r="C17" s="33" t="inlineStr">
        <is>
          <t>FTE</t>
        </is>
      </c>
      <c r="D17" s="34">
        <f>'Drivers FY27'!C7</f>
        <v/>
      </c>
      <c r="E17" s="26">
        <f>D17-E18+E19</f>
        <v/>
      </c>
      <c r="F17" s="26">
        <f>E17-F18+F19</f>
        <v/>
      </c>
      <c r="G17" s="26">
        <f>F17-G18+G19</f>
        <v/>
      </c>
      <c r="H17" s="26">
        <f>G17-H18+H19</f>
        <v/>
      </c>
      <c r="I17" s="26">
        <f>H17-I18+I19</f>
        <v/>
      </c>
      <c r="J17" s="26">
        <f>I17-J18+J19</f>
        <v/>
      </c>
      <c r="K17" s="26">
        <f>J17-K18+K19</f>
        <v/>
      </c>
      <c r="L17" s="26">
        <f>K17-L18+L19</f>
        <v/>
      </c>
      <c r="M17" s="26">
        <f>L17-M18+M19</f>
        <v/>
      </c>
      <c r="N17" s="26">
        <f>M17-N18+N19</f>
        <v/>
      </c>
      <c r="O17" s="26">
        <f>N17-O18+O19</f>
        <v/>
      </c>
      <c r="P17" s="26">
        <f>O17-P18+P19</f>
        <v/>
      </c>
      <c r="Q17" s="26">
        <f>AVERAGE(E17:P17)</f>
        <v/>
      </c>
      <c r="R17" s="35">
        <f>'Drivers FY27'!G7*$F$3/12</f>
        <v/>
      </c>
      <c r="S17" s="20">
        <f>'Drivers FY27'!H7*$J$3</f>
        <v/>
      </c>
      <c r="T17" s="17">
        <f>'Drivers FY27'!D7</f>
        <v/>
      </c>
      <c r="U17" s="19">
        <f>'Drivers FY27'!I7</f>
        <v/>
      </c>
    </row>
    <row r="18">
      <c r="A18" s="32" t="inlineStr">
        <is>
          <t>IT</t>
        </is>
      </c>
      <c r="B18" s="32" t="inlineStr">
        <is>
          <t>Tech</t>
        </is>
      </c>
      <c r="C18" s="36" t="inlineStr">
        <is>
          <t>Leavers</t>
        </is>
      </c>
      <c r="D18" s="37" t="n"/>
      <c r="E18" s="38">
        <f>D17*$R17</f>
        <v/>
      </c>
      <c r="F18" s="38">
        <f>E17*$R17</f>
        <v/>
      </c>
      <c r="G18" s="38">
        <f>F17*$R17</f>
        <v/>
      </c>
      <c r="H18" s="38">
        <f>G17*$R17</f>
        <v/>
      </c>
      <c r="I18" s="38">
        <f>H17*$R17</f>
        <v/>
      </c>
      <c r="J18" s="38">
        <f>I17*$R17</f>
        <v/>
      </c>
      <c r="K18" s="38">
        <f>J17*$R17</f>
        <v/>
      </c>
      <c r="L18" s="38">
        <f>K17*$R17</f>
        <v/>
      </c>
      <c r="M18" s="38">
        <f>L17*$R17</f>
        <v/>
      </c>
      <c r="N18" s="38">
        <f>M17*$R17</f>
        <v/>
      </c>
      <c r="O18" s="38">
        <f>N17*$R17</f>
        <v/>
      </c>
      <c r="P18" s="38">
        <f>O17*$R17</f>
        <v/>
      </c>
      <c r="Q18" s="26">
        <f>SUM(E18:P18)</f>
        <v/>
      </c>
    </row>
    <row r="19">
      <c r="A19" s="32" t="inlineStr">
        <is>
          <t>IT</t>
        </is>
      </c>
      <c r="B19" s="32" t="inlineStr">
        <is>
          <t>Tech</t>
        </is>
      </c>
      <c r="C19" s="36" t="inlineStr">
        <is>
          <t>Hires</t>
        </is>
      </c>
      <c r="D19" s="37" t="n"/>
      <c r="E19" s="38">
        <f>IF(AND($L$3&gt;0,E$5&gt;=$L$3),0,IF(E$5&gt;Settings!$C$52,INDEX($E18:E18,E$5-Settings!$C$52),$D17*$R17)*$H$3+$D17*$S17/12)</f>
        <v/>
      </c>
      <c r="F19" s="38">
        <f>IF(AND($L$3&gt;0,F$5&gt;=$L$3),0,IF(F$5&gt;Settings!$C$52,INDEX($E18:E18,F$5-Settings!$C$52),$D17*$R17)*$H$3+$D17*$S17/12)</f>
        <v/>
      </c>
      <c r="G19" s="38">
        <f>IF(AND($L$3&gt;0,G$5&gt;=$L$3),0,IF(G$5&gt;Settings!$C$52,INDEX($E18:F18,G$5-Settings!$C$52),$D17*$R17)*$H$3+$D17*$S17/12)</f>
        <v/>
      </c>
      <c r="H19" s="38">
        <f>IF(AND($L$3&gt;0,H$5&gt;=$L$3),0,IF(H$5&gt;Settings!$C$52,INDEX($E18:G18,H$5-Settings!$C$52),$D17*$R17)*$H$3+$D17*$S17/12)</f>
        <v/>
      </c>
      <c r="I19" s="38">
        <f>IF(AND($L$3&gt;0,I$5&gt;=$L$3),0,IF(I$5&gt;Settings!$C$52,INDEX($E18:H18,I$5-Settings!$C$52),$D17*$R17)*$H$3+$D17*$S17/12)</f>
        <v/>
      </c>
      <c r="J19" s="38">
        <f>IF(AND($L$3&gt;0,J$5&gt;=$L$3),0,IF(J$5&gt;Settings!$C$52,INDEX($E18:I18,J$5-Settings!$C$52),$D17*$R17)*$H$3+$D17*$S17/12)</f>
        <v/>
      </c>
      <c r="K19" s="38">
        <f>IF(AND($L$3&gt;0,K$5&gt;=$L$3),0,IF(K$5&gt;Settings!$C$52,INDEX($E18:J18,K$5-Settings!$C$52),$D17*$R17)*$H$3+$D17*$S17/12)</f>
        <v/>
      </c>
      <c r="L19" s="38">
        <f>IF(AND($L$3&gt;0,L$5&gt;=$L$3),0,IF(L$5&gt;Settings!$C$52,INDEX($E18:K18,L$5-Settings!$C$52),$D17*$R17)*$H$3+$D17*$S17/12)</f>
        <v/>
      </c>
      <c r="M19" s="38">
        <f>IF(AND($L$3&gt;0,M$5&gt;=$L$3),0,IF(M$5&gt;Settings!$C$52,INDEX($E18:L18,M$5-Settings!$C$52),$D17*$R17)*$H$3+$D17*$S17/12)</f>
        <v/>
      </c>
      <c r="N19" s="38">
        <f>IF(AND($L$3&gt;0,N$5&gt;=$L$3),0,IF(N$5&gt;Settings!$C$52,INDEX($E18:M18,N$5-Settings!$C$52),$D17*$R17)*$H$3+$D17*$S17/12)</f>
        <v/>
      </c>
      <c r="O19" s="38">
        <f>IF(AND($L$3&gt;0,O$5&gt;=$L$3),0,IF(O$5&gt;Settings!$C$52,INDEX($E18:N18,O$5-Settings!$C$52),$D17*$R17)*$H$3+$D17*$S17/12)</f>
        <v/>
      </c>
      <c r="P19" s="38">
        <f>IF(AND($L$3&gt;0,P$5&gt;=$L$3),0,IF(P$5&gt;Settings!$C$52,INDEX($E18:O18,P$5-Settings!$C$52),$D17*$R17)*$H$3+$D17*$S17/12)</f>
        <v/>
      </c>
      <c r="Q19" s="26">
        <f>SUM(E19:P19)</f>
        <v/>
      </c>
    </row>
    <row r="20">
      <c r="A20" s="32" t="inlineStr">
        <is>
          <t>IT</t>
        </is>
      </c>
      <c r="B20" s="32" t="inlineStr">
        <is>
          <t>Tech</t>
        </is>
      </c>
      <c r="C20" s="36" t="inlineStr">
        <is>
          <t>Payroll cost</t>
        </is>
      </c>
      <c r="D20" s="37" t="n"/>
      <c r="E20" s="39">
        <f>E17*($T17*(1+IF(E$5&gt;=Settings!$C$51,$U17,0)))/12</f>
        <v/>
      </c>
      <c r="F20" s="39">
        <f>F17*($T17*(1+IF(F$5&gt;=Settings!$C$51,$U17,0)))/12</f>
        <v/>
      </c>
      <c r="G20" s="39">
        <f>G17*($T17*(1+IF(G$5&gt;=Settings!$C$51,$U17,0)))/12</f>
        <v/>
      </c>
      <c r="H20" s="39">
        <f>H17*($T17*(1+IF(H$5&gt;=Settings!$C$51,$U17,0)))/12</f>
        <v/>
      </c>
      <c r="I20" s="39">
        <f>I17*($T17*(1+IF(I$5&gt;=Settings!$C$51,$U17,0)))/12</f>
        <v/>
      </c>
      <c r="J20" s="39">
        <f>J17*($T17*(1+IF(J$5&gt;=Settings!$C$51,$U17,0)))/12</f>
        <v/>
      </c>
      <c r="K20" s="39">
        <f>K17*($T17*(1+IF(K$5&gt;=Settings!$C$51,$U17,0)))/12</f>
        <v/>
      </c>
      <c r="L20" s="39">
        <f>L17*($T17*(1+IF(L$5&gt;=Settings!$C$51,$U17,0)))/12</f>
        <v/>
      </c>
      <c r="M20" s="39">
        <f>M17*($T17*(1+IF(M$5&gt;=Settings!$C$51,$U17,0)))/12</f>
        <v/>
      </c>
      <c r="N20" s="39">
        <f>N17*($T17*(1+IF(N$5&gt;=Settings!$C$51,$U17,0)))/12</f>
        <v/>
      </c>
      <c r="O20" s="39">
        <f>O17*($T17*(1+IF(O$5&gt;=Settings!$C$51,$U17,0)))/12</f>
        <v/>
      </c>
      <c r="P20" s="39">
        <f>P17*($T17*(1+IF(P$5&gt;=Settings!$C$51,$U17,0)))/12</f>
        <v/>
      </c>
      <c r="Q20" s="27">
        <f>SUM(E20:P20)</f>
        <v/>
      </c>
    </row>
    <row r="21">
      <c r="A21" s="32" t="inlineStr">
        <is>
          <t>IT</t>
        </is>
      </c>
      <c r="B21" s="32" t="inlineStr">
        <is>
          <t>Tech</t>
        </is>
      </c>
      <c r="C21" s="36" t="inlineStr">
        <is>
          <t>Hiring cost</t>
        </is>
      </c>
      <c r="D21" s="37" t="n"/>
      <c r="E21" s="39">
        <f>E19*'Drivers FY27'!$J$7</f>
        <v/>
      </c>
      <c r="F21" s="39">
        <f>F19*'Drivers FY27'!$J$7</f>
        <v/>
      </c>
      <c r="G21" s="39">
        <f>G19*'Drivers FY27'!$J$7</f>
        <v/>
      </c>
      <c r="H21" s="39">
        <f>H19*'Drivers FY27'!$J$7</f>
        <v/>
      </c>
      <c r="I21" s="39">
        <f>I19*'Drivers FY27'!$J$7</f>
        <v/>
      </c>
      <c r="J21" s="39">
        <f>J19*'Drivers FY27'!$J$7</f>
        <v/>
      </c>
      <c r="K21" s="39">
        <f>K19*'Drivers FY27'!$J$7</f>
        <v/>
      </c>
      <c r="L21" s="39">
        <f>L19*'Drivers FY27'!$J$7</f>
        <v/>
      </c>
      <c r="M21" s="39">
        <f>M19*'Drivers FY27'!$J$7</f>
        <v/>
      </c>
      <c r="N21" s="39">
        <f>N19*'Drivers FY27'!$J$7</f>
        <v/>
      </c>
      <c r="O21" s="39">
        <f>O19*'Drivers FY27'!$J$7</f>
        <v/>
      </c>
      <c r="P21" s="39">
        <f>P19*'Drivers FY27'!$J$7</f>
        <v/>
      </c>
      <c r="Q21" s="27">
        <f>SUM(E21:P21)</f>
        <v/>
      </c>
    </row>
    <row r="22">
      <c r="A22" s="5" t="inlineStr">
        <is>
          <t>IT</t>
        </is>
      </c>
      <c r="B22" s="5" t="inlineStr">
        <is>
          <t>Sales</t>
        </is>
      </c>
      <c r="C22" s="14" t="inlineStr">
        <is>
          <t>FTE</t>
        </is>
      </c>
      <c r="D22" s="21">
        <f>'Drivers FY27'!C8</f>
        <v/>
      </c>
      <c r="E22" s="22">
        <f>D22-E23+E24</f>
        <v/>
      </c>
      <c r="F22" s="22">
        <f>E22-F23+F24</f>
        <v/>
      </c>
      <c r="G22" s="22">
        <f>F22-G23+G24</f>
        <v/>
      </c>
      <c r="H22" s="22">
        <f>G22-H23+H24</f>
        <v/>
      </c>
      <c r="I22" s="22">
        <f>H22-I23+I24</f>
        <v/>
      </c>
      <c r="J22" s="22">
        <f>I22-J23+J24</f>
        <v/>
      </c>
      <c r="K22" s="22">
        <f>J22-K23+K24</f>
        <v/>
      </c>
      <c r="L22" s="22">
        <f>K22-L23+L24</f>
        <v/>
      </c>
      <c r="M22" s="22">
        <f>L22-M23+M24</f>
        <v/>
      </c>
      <c r="N22" s="22">
        <f>M22-N23+N24</f>
        <v/>
      </c>
      <c r="O22" s="22">
        <f>N22-O23+O24</f>
        <v/>
      </c>
      <c r="P22" s="22">
        <f>O22-P23+P24</f>
        <v/>
      </c>
      <c r="Q22" s="22">
        <f>AVERAGE(E22:P22)</f>
        <v/>
      </c>
      <c r="R22" s="35">
        <f>'Drivers FY27'!G8*$F$3/12</f>
        <v/>
      </c>
      <c r="S22" s="20">
        <f>'Drivers FY27'!H8*$J$3</f>
        <v/>
      </c>
      <c r="T22" s="17">
        <f>'Drivers FY27'!D8</f>
        <v/>
      </c>
      <c r="U22" s="19">
        <f>'Drivers FY27'!I8</f>
        <v/>
      </c>
    </row>
    <row r="23">
      <c r="A23" s="5" t="inlineStr">
        <is>
          <t>IT</t>
        </is>
      </c>
      <c r="B23" s="5" t="inlineStr">
        <is>
          <t>Sales</t>
        </is>
      </c>
      <c r="C23" s="4" t="inlineStr">
        <is>
          <t>Leavers</t>
        </is>
      </c>
      <c r="E23" s="25">
        <f>D22*$R22</f>
        <v/>
      </c>
      <c r="F23" s="25">
        <f>E22*$R22</f>
        <v/>
      </c>
      <c r="G23" s="25">
        <f>F22*$R22</f>
        <v/>
      </c>
      <c r="H23" s="25">
        <f>G22*$R22</f>
        <v/>
      </c>
      <c r="I23" s="25">
        <f>H22*$R22</f>
        <v/>
      </c>
      <c r="J23" s="25">
        <f>I22*$R22</f>
        <v/>
      </c>
      <c r="K23" s="25">
        <f>J22*$R22</f>
        <v/>
      </c>
      <c r="L23" s="25">
        <f>K22*$R22</f>
        <v/>
      </c>
      <c r="M23" s="25">
        <f>L22*$R22</f>
        <v/>
      </c>
      <c r="N23" s="25">
        <f>M22*$R22</f>
        <v/>
      </c>
      <c r="O23" s="25">
        <f>N22*$R22</f>
        <v/>
      </c>
      <c r="P23" s="25">
        <f>O22*$R22</f>
        <v/>
      </c>
      <c r="Q23" s="22">
        <f>SUM(E23:P23)</f>
        <v/>
      </c>
    </row>
    <row r="24">
      <c r="A24" s="5" t="inlineStr">
        <is>
          <t>IT</t>
        </is>
      </c>
      <c r="B24" s="5" t="inlineStr">
        <is>
          <t>Sales</t>
        </is>
      </c>
      <c r="C24" s="4" t="inlineStr">
        <is>
          <t>Hires</t>
        </is>
      </c>
      <c r="E24" s="25">
        <f>IF(AND($L$3&gt;0,E$5&gt;=$L$3),0,IF(E$5&gt;Settings!$C$52,INDEX($E23:E23,E$5-Settings!$C$52),$D22*$R22)*$H$3+$D22*$S22/12)</f>
        <v/>
      </c>
      <c r="F24" s="25">
        <f>IF(AND($L$3&gt;0,F$5&gt;=$L$3),0,IF(F$5&gt;Settings!$C$52,INDEX($E23:E23,F$5-Settings!$C$52),$D22*$R22)*$H$3+$D22*$S22/12)</f>
        <v/>
      </c>
      <c r="G24" s="25">
        <f>IF(AND($L$3&gt;0,G$5&gt;=$L$3),0,IF(G$5&gt;Settings!$C$52,INDEX($E23:F23,G$5-Settings!$C$52),$D22*$R22)*$H$3+$D22*$S22/12)</f>
        <v/>
      </c>
      <c r="H24" s="25">
        <f>IF(AND($L$3&gt;0,H$5&gt;=$L$3),0,IF(H$5&gt;Settings!$C$52,INDEX($E23:G23,H$5-Settings!$C$52),$D22*$R22)*$H$3+$D22*$S22/12)</f>
        <v/>
      </c>
      <c r="I24" s="25">
        <f>IF(AND($L$3&gt;0,I$5&gt;=$L$3),0,IF(I$5&gt;Settings!$C$52,INDEX($E23:H23,I$5-Settings!$C$52),$D22*$R22)*$H$3+$D22*$S22/12)</f>
        <v/>
      </c>
      <c r="J24" s="25">
        <f>IF(AND($L$3&gt;0,J$5&gt;=$L$3),0,IF(J$5&gt;Settings!$C$52,INDEX($E23:I23,J$5-Settings!$C$52),$D22*$R22)*$H$3+$D22*$S22/12)</f>
        <v/>
      </c>
      <c r="K24" s="25">
        <f>IF(AND($L$3&gt;0,K$5&gt;=$L$3),0,IF(K$5&gt;Settings!$C$52,INDEX($E23:J23,K$5-Settings!$C$52),$D22*$R22)*$H$3+$D22*$S22/12)</f>
        <v/>
      </c>
      <c r="L24" s="25">
        <f>IF(AND($L$3&gt;0,L$5&gt;=$L$3),0,IF(L$5&gt;Settings!$C$52,INDEX($E23:K23,L$5-Settings!$C$52),$D22*$R22)*$H$3+$D22*$S22/12)</f>
        <v/>
      </c>
      <c r="M24" s="25">
        <f>IF(AND($L$3&gt;0,M$5&gt;=$L$3),0,IF(M$5&gt;Settings!$C$52,INDEX($E23:L23,M$5-Settings!$C$52),$D22*$R22)*$H$3+$D22*$S22/12)</f>
        <v/>
      </c>
      <c r="N24" s="25">
        <f>IF(AND($L$3&gt;0,N$5&gt;=$L$3),0,IF(N$5&gt;Settings!$C$52,INDEX($E23:M23,N$5-Settings!$C$52),$D22*$R22)*$H$3+$D22*$S22/12)</f>
        <v/>
      </c>
      <c r="O24" s="25">
        <f>IF(AND($L$3&gt;0,O$5&gt;=$L$3),0,IF(O$5&gt;Settings!$C$52,INDEX($E23:N23,O$5-Settings!$C$52),$D22*$R22)*$H$3+$D22*$S22/12)</f>
        <v/>
      </c>
      <c r="P24" s="25">
        <f>IF(AND($L$3&gt;0,P$5&gt;=$L$3),0,IF(P$5&gt;Settings!$C$52,INDEX($E23:O23,P$5-Settings!$C$52),$D22*$R22)*$H$3+$D22*$S22/12)</f>
        <v/>
      </c>
      <c r="Q24" s="22">
        <f>SUM(E24:P24)</f>
        <v/>
      </c>
    </row>
    <row r="25">
      <c r="A25" s="5" t="inlineStr">
        <is>
          <t>IT</t>
        </is>
      </c>
      <c r="B25" s="5" t="inlineStr">
        <is>
          <t>Sales</t>
        </is>
      </c>
      <c r="C25" s="4" t="inlineStr">
        <is>
          <t>Payroll cost</t>
        </is>
      </c>
      <c r="E25" s="29">
        <f>E22*($T22*(1+IF(E$5&gt;=Settings!$C$51,$U22,0)))/12</f>
        <v/>
      </c>
      <c r="F25" s="29">
        <f>F22*($T22*(1+IF(F$5&gt;=Settings!$C$51,$U22,0)))/12</f>
        <v/>
      </c>
      <c r="G25" s="29">
        <f>G22*($T22*(1+IF(G$5&gt;=Settings!$C$51,$U22,0)))/12</f>
        <v/>
      </c>
      <c r="H25" s="29">
        <f>H22*($T22*(1+IF(H$5&gt;=Settings!$C$51,$U22,0)))/12</f>
        <v/>
      </c>
      <c r="I25" s="29">
        <f>I22*($T22*(1+IF(I$5&gt;=Settings!$C$51,$U22,0)))/12</f>
        <v/>
      </c>
      <c r="J25" s="29">
        <f>J22*($T22*(1+IF(J$5&gt;=Settings!$C$51,$U22,0)))/12</f>
        <v/>
      </c>
      <c r="K25" s="29">
        <f>K22*($T22*(1+IF(K$5&gt;=Settings!$C$51,$U22,0)))/12</f>
        <v/>
      </c>
      <c r="L25" s="29">
        <f>L22*($T22*(1+IF(L$5&gt;=Settings!$C$51,$U22,0)))/12</f>
        <v/>
      </c>
      <c r="M25" s="29">
        <f>M22*($T22*(1+IF(M$5&gt;=Settings!$C$51,$U22,0)))/12</f>
        <v/>
      </c>
      <c r="N25" s="29">
        <f>N22*($T22*(1+IF(N$5&gt;=Settings!$C$51,$U22,0)))/12</f>
        <v/>
      </c>
      <c r="O25" s="29">
        <f>O22*($T22*(1+IF(O$5&gt;=Settings!$C$51,$U22,0)))/12</f>
        <v/>
      </c>
      <c r="P25" s="29">
        <f>P22*($T22*(1+IF(P$5&gt;=Settings!$C$51,$U22,0)))/12</f>
        <v/>
      </c>
      <c r="Q25" s="18">
        <f>SUM(E25:P25)</f>
        <v/>
      </c>
    </row>
    <row r="26">
      <c r="A26" s="5" t="inlineStr">
        <is>
          <t>IT</t>
        </is>
      </c>
      <c r="B26" s="5" t="inlineStr">
        <is>
          <t>Sales</t>
        </is>
      </c>
      <c r="C26" s="4" t="inlineStr">
        <is>
          <t>Hiring cost</t>
        </is>
      </c>
      <c r="E26" s="29">
        <f>E24*'Drivers FY27'!$J$8</f>
        <v/>
      </c>
      <c r="F26" s="29">
        <f>F24*'Drivers FY27'!$J$8</f>
        <v/>
      </c>
      <c r="G26" s="29">
        <f>G24*'Drivers FY27'!$J$8</f>
        <v/>
      </c>
      <c r="H26" s="29">
        <f>H24*'Drivers FY27'!$J$8</f>
        <v/>
      </c>
      <c r="I26" s="29">
        <f>I24*'Drivers FY27'!$J$8</f>
        <v/>
      </c>
      <c r="J26" s="29">
        <f>J24*'Drivers FY27'!$J$8</f>
        <v/>
      </c>
      <c r="K26" s="29">
        <f>K24*'Drivers FY27'!$J$8</f>
        <v/>
      </c>
      <c r="L26" s="29">
        <f>L24*'Drivers FY27'!$J$8</f>
        <v/>
      </c>
      <c r="M26" s="29">
        <f>M24*'Drivers FY27'!$J$8</f>
        <v/>
      </c>
      <c r="N26" s="29">
        <f>N24*'Drivers FY27'!$J$8</f>
        <v/>
      </c>
      <c r="O26" s="29">
        <f>O24*'Drivers FY27'!$J$8</f>
        <v/>
      </c>
      <c r="P26" s="29">
        <f>P24*'Drivers FY27'!$J$8</f>
        <v/>
      </c>
      <c r="Q26" s="18">
        <f>SUM(E26:P26)</f>
        <v/>
      </c>
    </row>
    <row r="27">
      <c r="A27" s="32" t="inlineStr">
        <is>
          <t>IT</t>
        </is>
      </c>
      <c r="B27" s="32" t="inlineStr">
        <is>
          <t>Finance</t>
        </is>
      </c>
      <c r="C27" s="33" t="inlineStr">
        <is>
          <t>FTE</t>
        </is>
      </c>
      <c r="D27" s="34">
        <f>'Drivers FY27'!C9</f>
        <v/>
      </c>
      <c r="E27" s="26">
        <f>D27-E28+E29</f>
        <v/>
      </c>
      <c r="F27" s="26">
        <f>E27-F28+F29</f>
        <v/>
      </c>
      <c r="G27" s="26">
        <f>F27-G28+G29</f>
        <v/>
      </c>
      <c r="H27" s="26">
        <f>G27-H28+H29</f>
        <v/>
      </c>
      <c r="I27" s="26">
        <f>H27-I28+I29</f>
        <v/>
      </c>
      <c r="J27" s="26">
        <f>I27-J28+J29</f>
        <v/>
      </c>
      <c r="K27" s="26">
        <f>J27-K28+K29</f>
        <v/>
      </c>
      <c r="L27" s="26">
        <f>K27-L28+L29</f>
        <v/>
      </c>
      <c r="M27" s="26">
        <f>L27-M28+M29</f>
        <v/>
      </c>
      <c r="N27" s="26">
        <f>M27-N28+N29</f>
        <v/>
      </c>
      <c r="O27" s="26">
        <f>N27-O28+O29</f>
        <v/>
      </c>
      <c r="P27" s="26">
        <f>O27-P28+P29</f>
        <v/>
      </c>
      <c r="Q27" s="26">
        <f>AVERAGE(E27:P27)</f>
        <v/>
      </c>
      <c r="R27" s="35">
        <f>'Drivers FY27'!G9*$F$3/12</f>
        <v/>
      </c>
      <c r="S27" s="20">
        <f>'Drivers FY27'!H9*$J$3</f>
        <v/>
      </c>
      <c r="T27" s="17">
        <f>'Drivers FY27'!D9</f>
        <v/>
      </c>
      <c r="U27" s="19">
        <f>'Drivers FY27'!I9</f>
        <v/>
      </c>
    </row>
    <row r="28">
      <c r="A28" s="32" t="inlineStr">
        <is>
          <t>IT</t>
        </is>
      </c>
      <c r="B28" s="32" t="inlineStr">
        <is>
          <t>Finance</t>
        </is>
      </c>
      <c r="C28" s="36" t="inlineStr">
        <is>
          <t>Leavers</t>
        </is>
      </c>
      <c r="D28" s="37" t="n"/>
      <c r="E28" s="38">
        <f>D27*$R27</f>
        <v/>
      </c>
      <c r="F28" s="38">
        <f>E27*$R27</f>
        <v/>
      </c>
      <c r="G28" s="38">
        <f>F27*$R27</f>
        <v/>
      </c>
      <c r="H28" s="38">
        <f>G27*$R27</f>
        <v/>
      </c>
      <c r="I28" s="38">
        <f>H27*$R27</f>
        <v/>
      </c>
      <c r="J28" s="38">
        <f>I27*$R27</f>
        <v/>
      </c>
      <c r="K28" s="38">
        <f>J27*$R27</f>
        <v/>
      </c>
      <c r="L28" s="38">
        <f>K27*$R27</f>
        <v/>
      </c>
      <c r="M28" s="38">
        <f>L27*$R27</f>
        <v/>
      </c>
      <c r="N28" s="38">
        <f>M27*$R27</f>
        <v/>
      </c>
      <c r="O28" s="38">
        <f>N27*$R27</f>
        <v/>
      </c>
      <c r="P28" s="38">
        <f>O27*$R27</f>
        <v/>
      </c>
      <c r="Q28" s="26">
        <f>SUM(E28:P28)</f>
        <v/>
      </c>
    </row>
    <row r="29">
      <c r="A29" s="32" t="inlineStr">
        <is>
          <t>IT</t>
        </is>
      </c>
      <c r="B29" s="32" t="inlineStr">
        <is>
          <t>Finance</t>
        </is>
      </c>
      <c r="C29" s="36" t="inlineStr">
        <is>
          <t>Hires</t>
        </is>
      </c>
      <c r="D29" s="37" t="n"/>
      <c r="E29" s="38">
        <f>IF(AND($L$3&gt;0,E$5&gt;=$L$3),0,IF(E$5&gt;Settings!$C$52,INDEX($E28:E28,E$5-Settings!$C$52),$D27*$R27)*$H$3+$D27*$S27/12)</f>
        <v/>
      </c>
      <c r="F29" s="38">
        <f>IF(AND($L$3&gt;0,F$5&gt;=$L$3),0,IF(F$5&gt;Settings!$C$52,INDEX($E28:E28,F$5-Settings!$C$52),$D27*$R27)*$H$3+$D27*$S27/12)</f>
        <v/>
      </c>
      <c r="G29" s="38">
        <f>IF(AND($L$3&gt;0,G$5&gt;=$L$3),0,IF(G$5&gt;Settings!$C$52,INDEX($E28:F28,G$5-Settings!$C$52),$D27*$R27)*$H$3+$D27*$S27/12)</f>
        <v/>
      </c>
      <c r="H29" s="38">
        <f>IF(AND($L$3&gt;0,H$5&gt;=$L$3),0,IF(H$5&gt;Settings!$C$52,INDEX($E28:G28,H$5-Settings!$C$52),$D27*$R27)*$H$3+$D27*$S27/12)</f>
        <v/>
      </c>
      <c r="I29" s="38">
        <f>IF(AND($L$3&gt;0,I$5&gt;=$L$3),0,IF(I$5&gt;Settings!$C$52,INDEX($E28:H28,I$5-Settings!$C$52),$D27*$R27)*$H$3+$D27*$S27/12)</f>
        <v/>
      </c>
      <c r="J29" s="38">
        <f>IF(AND($L$3&gt;0,J$5&gt;=$L$3),0,IF(J$5&gt;Settings!$C$52,INDEX($E28:I28,J$5-Settings!$C$52),$D27*$R27)*$H$3+$D27*$S27/12)</f>
        <v/>
      </c>
      <c r="K29" s="38">
        <f>IF(AND($L$3&gt;0,K$5&gt;=$L$3),0,IF(K$5&gt;Settings!$C$52,INDEX($E28:J28,K$5-Settings!$C$52),$D27*$R27)*$H$3+$D27*$S27/12)</f>
        <v/>
      </c>
      <c r="L29" s="38">
        <f>IF(AND($L$3&gt;0,L$5&gt;=$L$3),0,IF(L$5&gt;Settings!$C$52,INDEX($E28:K28,L$5-Settings!$C$52),$D27*$R27)*$H$3+$D27*$S27/12)</f>
        <v/>
      </c>
      <c r="M29" s="38">
        <f>IF(AND($L$3&gt;0,M$5&gt;=$L$3),0,IF(M$5&gt;Settings!$C$52,INDEX($E28:L28,M$5-Settings!$C$52),$D27*$R27)*$H$3+$D27*$S27/12)</f>
        <v/>
      </c>
      <c r="N29" s="38">
        <f>IF(AND($L$3&gt;0,N$5&gt;=$L$3),0,IF(N$5&gt;Settings!$C$52,INDEX($E28:M28,N$5-Settings!$C$52),$D27*$R27)*$H$3+$D27*$S27/12)</f>
        <v/>
      </c>
      <c r="O29" s="38">
        <f>IF(AND($L$3&gt;0,O$5&gt;=$L$3),0,IF(O$5&gt;Settings!$C$52,INDEX($E28:N28,O$5-Settings!$C$52),$D27*$R27)*$H$3+$D27*$S27/12)</f>
        <v/>
      </c>
      <c r="P29" s="38">
        <f>IF(AND($L$3&gt;0,P$5&gt;=$L$3),0,IF(P$5&gt;Settings!$C$52,INDEX($E28:O28,P$5-Settings!$C$52),$D27*$R27)*$H$3+$D27*$S27/12)</f>
        <v/>
      </c>
      <c r="Q29" s="26">
        <f>SUM(E29:P29)</f>
        <v/>
      </c>
    </row>
    <row r="30">
      <c r="A30" s="32" t="inlineStr">
        <is>
          <t>IT</t>
        </is>
      </c>
      <c r="B30" s="32" t="inlineStr">
        <is>
          <t>Finance</t>
        </is>
      </c>
      <c r="C30" s="36" t="inlineStr">
        <is>
          <t>Payroll cost</t>
        </is>
      </c>
      <c r="D30" s="37" t="n"/>
      <c r="E30" s="39">
        <f>E27*($T27*(1+IF(E$5&gt;=Settings!$C$51,$U27,0)))/12</f>
        <v/>
      </c>
      <c r="F30" s="39">
        <f>F27*($T27*(1+IF(F$5&gt;=Settings!$C$51,$U27,0)))/12</f>
        <v/>
      </c>
      <c r="G30" s="39">
        <f>G27*($T27*(1+IF(G$5&gt;=Settings!$C$51,$U27,0)))/12</f>
        <v/>
      </c>
      <c r="H30" s="39">
        <f>H27*($T27*(1+IF(H$5&gt;=Settings!$C$51,$U27,0)))/12</f>
        <v/>
      </c>
      <c r="I30" s="39">
        <f>I27*($T27*(1+IF(I$5&gt;=Settings!$C$51,$U27,0)))/12</f>
        <v/>
      </c>
      <c r="J30" s="39">
        <f>J27*($T27*(1+IF(J$5&gt;=Settings!$C$51,$U27,0)))/12</f>
        <v/>
      </c>
      <c r="K30" s="39">
        <f>K27*($T27*(1+IF(K$5&gt;=Settings!$C$51,$U27,0)))/12</f>
        <v/>
      </c>
      <c r="L30" s="39">
        <f>L27*($T27*(1+IF(L$5&gt;=Settings!$C$51,$U27,0)))/12</f>
        <v/>
      </c>
      <c r="M30" s="39">
        <f>M27*($T27*(1+IF(M$5&gt;=Settings!$C$51,$U27,0)))/12</f>
        <v/>
      </c>
      <c r="N30" s="39">
        <f>N27*($T27*(1+IF(N$5&gt;=Settings!$C$51,$U27,0)))/12</f>
        <v/>
      </c>
      <c r="O30" s="39">
        <f>O27*($T27*(1+IF(O$5&gt;=Settings!$C$51,$U27,0)))/12</f>
        <v/>
      </c>
      <c r="P30" s="39">
        <f>P27*($T27*(1+IF(P$5&gt;=Settings!$C$51,$U27,0)))/12</f>
        <v/>
      </c>
      <c r="Q30" s="27">
        <f>SUM(E30:P30)</f>
        <v/>
      </c>
    </row>
    <row r="31">
      <c r="A31" s="32" t="inlineStr">
        <is>
          <t>IT</t>
        </is>
      </c>
      <c r="B31" s="32" t="inlineStr">
        <is>
          <t>Finance</t>
        </is>
      </c>
      <c r="C31" s="36" t="inlineStr">
        <is>
          <t>Hiring cost</t>
        </is>
      </c>
      <c r="D31" s="37" t="n"/>
      <c r="E31" s="39">
        <f>E29*'Drivers FY27'!$J$9</f>
        <v/>
      </c>
      <c r="F31" s="39">
        <f>F29*'Drivers FY27'!$J$9</f>
        <v/>
      </c>
      <c r="G31" s="39">
        <f>G29*'Drivers FY27'!$J$9</f>
        <v/>
      </c>
      <c r="H31" s="39">
        <f>H29*'Drivers FY27'!$J$9</f>
        <v/>
      </c>
      <c r="I31" s="39">
        <f>I29*'Drivers FY27'!$J$9</f>
        <v/>
      </c>
      <c r="J31" s="39">
        <f>J29*'Drivers FY27'!$J$9</f>
        <v/>
      </c>
      <c r="K31" s="39">
        <f>K29*'Drivers FY27'!$J$9</f>
        <v/>
      </c>
      <c r="L31" s="39">
        <f>L29*'Drivers FY27'!$J$9</f>
        <v/>
      </c>
      <c r="M31" s="39">
        <f>M29*'Drivers FY27'!$J$9</f>
        <v/>
      </c>
      <c r="N31" s="39">
        <f>N29*'Drivers FY27'!$J$9</f>
        <v/>
      </c>
      <c r="O31" s="39">
        <f>O29*'Drivers FY27'!$J$9</f>
        <v/>
      </c>
      <c r="P31" s="39">
        <f>P29*'Drivers FY27'!$J$9</f>
        <v/>
      </c>
      <c r="Q31" s="27">
        <f>SUM(E31:P31)</f>
        <v/>
      </c>
    </row>
    <row r="32">
      <c r="A32" s="5" t="inlineStr">
        <is>
          <t>IT</t>
        </is>
      </c>
      <c r="B32" s="5" t="inlineStr">
        <is>
          <t>HR</t>
        </is>
      </c>
      <c r="C32" s="14" t="inlineStr">
        <is>
          <t>FTE</t>
        </is>
      </c>
      <c r="D32" s="21">
        <f>'Drivers FY27'!C10</f>
        <v/>
      </c>
      <c r="E32" s="22">
        <f>D32-E33+E34</f>
        <v/>
      </c>
      <c r="F32" s="22">
        <f>E32-F33+F34</f>
        <v/>
      </c>
      <c r="G32" s="22">
        <f>F32-G33+G34</f>
        <v/>
      </c>
      <c r="H32" s="22">
        <f>G32-H33+H34</f>
        <v/>
      </c>
      <c r="I32" s="22">
        <f>H32-I33+I34</f>
        <v/>
      </c>
      <c r="J32" s="22">
        <f>I32-J33+J34</f>
        <v/>
      </c>
      <c r="K32" s="22">
        <f>J32-K33+K34</f>
        <v/>
      </c>
      <c r="L32" s="22">
        <f>K32-L33+L34</f>
        <v/>
      </c>
      <c r="M32" s="22">
        <f>L32-M33+M34</f>
        <v/>
      </c>
      <c r="N32" s="22">
        <f>M32-N33+N34</f>
        <v/>
      </c>
      <c r="O32" s="22">
        <f>N32-O33+O34</f>
        <v/>
      </c>
      <c r="P32" s="22">
        <f>O32-P33+P34</f>
        <v/>
      </c>
      <c r="Q32" s="22">
        <f>AVERAGE(E32:P32)</f>
        <v/>
      </c>
      <c r="R32" s="35">
        <f>'Drivers FY27'!G10*$F$3/12</f>
        <v/>
      </c>
      <c r="S32" s="20">
        <f>'Drivers FY27'!H10*$J$3</f>
        <v/>
      </c>
      <c r="T32" s="17">
        <f>'Drivers FY27'!D10</f>
        <v/>
      </c>
      <c r="U32" s="19">
        <f>'Drivers FY27'!I10</f>
        <v/>
      </c>
    </row>
    <row r="33">
      <c r="A33" s="5" t="inlineStr">
        <is>
          <t>IT</t>
        </is>
      </c>
      <c r="B33" s="5" t="inlineStr">
        <is>
          <t>HR</t>
        </is>
      </c>
      <c r="C33" s="4" t="inlineStr">
        <is>
          <t>Leavers</t>
        </is>
      </c>
      <c r="E33" s="25">
        <f>D32*$R32</f>
        <v/>
      </c>
      <c r="F33" s="25">
        <f>E32*$R32</f>
        <v/>
      </c>
      <c r="G33" s="25">
        <f>F32*$R32</f>
        <v/>
      </c>
      <c r="H33" s="25">
        <f>G32*$R32</f>
        <v/>
      </c>
      <c r="I33" s="25">
        <f>H32*$R32</f>
        <v/>
      </c>
      <c r="J33" s="25">
        <f>I32*$R32</f>
        <v/>
      </c>
      <c r="K33" s="25">
        <f>J32*$R32</f>
        <v/>
      </c>
      <c r="L33" s="25">
        <f>K32*$R32</f>
        <v/>
      </c>
      <c r="M33" s="25">
        <f>L32*$R32</f>
        <v/>
      </c>
      <c r="N33" s="25">
        <f>M32*$R32</f>
        <v/>
      </c>
      <c r="O33" s="25">
        <f>N32*$R32</f>
        <v/>
      </c>
      <c r="P33" s="25">
        <f>O32*$R32</f>
        <v/>
      </c>
      <c r="Q33" s="22">
        <f>SUM(E33:P33)</f>
        <v/>
      </c>
    </row>
    <row r="34">
      <c r="A34" s="5" t="inlineStr">
        <is>
          <t>IT</t>
        </is>
      </c>
      <c r="B34" s="5" t="inlineStr">
        <is>
          <t>HR</t>
        </is>
      </c>
      <c r="C34" s="4" t="inlineStr">
        <is>
          <t>Hires</t>
        </is>
      </c>
      <c r="E34" s="25">
        <f>IF(AND($L$3&gt;0,E$5&gt;=$L$3),0,IF(E$5&gt;Settings!$C$52,INDEX($E33:E33,E$5-Settings!$C$52),$D32*$R32)*$H$3+$D32*$S32/12)</f>
        <v/>
      </c>
      <c r="F34" s="25">
        <f>IF(AND($L$3&gt;0,F$5&gt;=$L$3),0,IF(F$5&gt;Settings!$C$52,INDEX($E33:E33,F$5-Settings!$C$52),$D32*$R32)*$H$3+$D32*$S32/12)</f>
        <v/>
      </c>
      <c r="G34" s="25">
        <f>IF(AND($L$3&gt;0,G$5&gt;=$L$3),0,IF(G$5&gt;Settings!$C$52,INDEX($E33:F33,G$5-Settings!$C$52),$D32*$R32)*$H$3+$D32*$S32/12)</f>
        <v/>
      </c>
      <c r="H34" s="25">
        <f>IF(AND($L$3&gt;0,H$5&gt;=$L$3),0,IF(H$5&gt;Settings!$C$52,INDEX($E33:G33,H$5-Settings!$C$52),$D32*$R32)*$H$3+$D32*$S32/12)</f>
        <v/>
      </c>
      <c r="I34" s="25">
        <f>IF(AND($L$3&gt;0,I$5&gt;=$L$3),0,IF(I$5&gt;Settings!$C$52,INDEX($E33:H33,I$5-Settings!$C$52),$D32*$R32)*$H$3+$D32*$S32/12)</f>
        <v/>
      </c>
      <c r="J34" s="25">
        <f>IF(AND($L$3&gt;0,J$5&gt;=$L$3),0,IF(J$5&gt;Settings!$C$52,INDEX($E33:I33,J$5-Settings!$C$52),$D32*$R32)*$H$3+$D32*$S32/12)</f>
        <v/>
      </c>
      <c r="K34" s="25">
        <f>IF(AND($L$3&gt;0,K$5&gt;=$L$3),0,IF(K$5&gt;Settings!$C$52,INDEX($E33:J33,K$5-Settings!$C$52),$D32*$R32)*$H$3+$D32*$S32/12)</f>
        <v/>
      </c>
      <c r="L34" s="25">
        <f>IF(AND($L$3&gt;0,L$5&gt;=$L$3),0,IF(L$5&gt;Settings!$C$52,INDEX($E33:K33,L$5-Settings!$C$52),$D32*$R32)*$H$3+$D32*$S32/12)</f>
        <v/>
      </c>
      <c r="M34" s="25">
        <f>IF(AND($L$3&gt;0,M$5&gt;=$L$3),0,IF(M$5&gt;Settings!$C$52,INDEX($E33:L33,M$5-Settings!$C$52),$D32*$R32)*$H$3+$D32*$S32/12)</f>
        <v/>
      </c>
      <c r="N34" s="25">
        <f>IF(AND($L$3&gt;0,N$5&gt;=$L$3),0,IF(N$5&gt;Settings!$C$52,INDEX($E33:M33,N$5-Settings!$C$52),$D32*$R32)*$H$3+$D32*$S32/12)</f>
        <v/>
      </c>
      <c r="O34" s="25">
        <f>IF(AND($L$3&gt;0,O$5&gt;=$L$3),0,IF(O$5&gt;Settings!$C$52,INDEX($E33:N33,O$5-Settings!$C$52),$D32*$R32)*$H$3+$D32*$S32/12)</f>
        <v/>
      </c>
      <c r="P34" s="25">
        <f>IF(AND($L$3&gt;0,P$5&gt;=$L$3),0,IF(P$5&gt;Settings!$C$52,INDEX($E33:O33,P$5-Settings!$C$52),$D32*$R32)*$H$3+$D32*$S32/12)</f>
        <v/>
      </c>
      <c r="Q34" s="22">
        <f>SUM(E34:P34)</f>
        <v/>
      </c>
    </row>
    <row r="35">
      <c r="A35" s="5" t="inlineStr">
        <is>
          <t>IT</t>
        </is>
      </c>
      <c r="B35" s="5" t="inlineStr">
        <is>
          <t>HR</t>
        </is>
      </c>
      <c r="C35" s="4" t="inlineStr">
        <is>
          <t>Payroll cost</t>
        </is>
      </c>
      <c r="E35" s="29">
        <f>E32*($T32*(1+IF(E$5&gt;=Settings!$C$51,$U32,0)))/12</f>
        <v/>
      </c>
      <c r="F35" s="29">
        <f>F32*($T32*(1+IF(F$5&gt;=Settings!$C$51,$U32,0)))/12</f>
        <v/>
      </c>
      <c r="G35" s="29">
        <f>G32*($T32*(1+IF(G$5&gt;=Settings!$C$51,$U32,0)))/12</f>
        <v/>
      </c>
      <c r="H35" s="29">
        <f>H32*($T32*(1+IF(H$5&gt;=Settings!$C$51,$U32,0)))/12</f>
        <v/>
      </c>
      <c r="I35" s="29">
        <f>I32*($T32*(1+IF(I$5&gt;=Settings!$C$51,$U32,0)))/12</f>
        <v/>
      </c>
      <c r="J35" s="29">
        <f>J32*($T32*(1+IF(J$5&gt;=Settings!$C$51,$U32,0)))/12</f>
        <v/>
      </c>
      <c r="K35" s="29">
        <f>K32*($T32*(1+IF(K$5&gt;=Settings!$C$51,$U32,0)))/12</f>
        <v/>
      </c>
      <c r="L35" s="29">
        <f>L32*($T32*(1+IF(L$5&gt;=Settings!$C$51,$U32,0)))/12</f>
        <v/>
      </c>
      <c r="M35" s="29">
        <f>M32*($T32*(1+IF(M$5&gt;=Settings!$C$51,$U32,0)))/12</f>
        <v/>
      </c>
      <c r="N35" s="29">
        <f>N32*($T32*(1+IF(N$5&gt;=Settings!$C$51,$U32,0)))/12</f>
        <v/>
      </c>
      <c r="O35" s="29">
        <f>O32*($T32*(1+IF(O$5&gt;=Settings!$C$51,$U32,0)))/12</f>
        <v/>
      </c>
      <c r="P35" s="29">
        <f>P32*($T32*(1+IF(P$5&gt;=Settings!$C$51,$U32,0)))/12</f>
        <v/>
      </c>
      <c r="Q35" s="18">
        <f>SUM(E35:P35)</f>
        <v/>
      </c>
    </row>
    <row r="36">
      <c r="A36" s="5" t="inlineStr">
        <is>
          <t>IT</t>
        </is>
      </c>
      <c r="B36" s="5" t="inlineStr">
        <is>
          <t>HR</t>
        </is>
      </c>
      <c r="C36" s="4" t="inlineStr">
        <is>
          <t>Hiring cost</t>
        </is>
      </c>
      <c r="E36" s="29">
        <f>E34*'Drivers FY27'!$J$10</f>
        <v/>
      </c>
      <c r="F36" s="29">
        <f>F34*'Drivers FY27'!$J$10</f>
        <v/>
      </c>
      <c r="G36" s="29">
        <f>G34*'Drivers FY27'!$J$10</f>
        <v/>
      </c>
      <c r="H36" s="29">
        <f>H34*'Drivers FY27'!$J$10</f>
        <v/>
      </c>
      <c r="I36" s="29">
        <f>I34*'Drivers FY27'!$J$10</f>
        <v/>
      </c>
      <c r="J36" s="29">
        <f>J34*'Drivers FY27'!$J$10</f>
        <v/>
      </c>
      <c r="K36" s="29">
        <f>K34*'Drivers FY27'!$J$10</f>
        <v/>
      </c>
      <c r="L36" s="29">
        <f>L34*'Drivers FY27'!$J$10</f>
        <v/>
      </c>
      <c r="M36" s="29">
        <f>M34*'Drivers FY27'!$J$10</f>
        <v/>
      </c>
      <c r="N36" s="29">
        <f>N34*'Drivers FY27'!$J$10</f>
        <v/>
      </c>
      <c r="O36" s="29">
        <f>O34*'Drivers FY27'!$J$10</f>
        <v/>
      </c>
      <c r="P36" s="29">
        <f>P34*'Drivers FY27'!$J$10</f>
        <v/>
      </c>
      <c r="Q36" s="18">
        <f>SUM(E36:P36)</f>
        <v/>
      </c>
    </row>
    <row r="37">
      <c r="A37" s="32" t="inlineStr">
        <is>
          <t>PL</t>
        </is>
      </c>
      <c r="B37" s="32" t="inlineStr">
        <is>
          <t>Customer Service</t>
        </is>
      </c>
      <c r="C37" s="33" t="inlineStr">
        <is>
          <t>FTE</t>
        </is>
      </c>
      <c r="D37" s="34">
        <f>'Drivers FY27'!C11</f>
        <v/>
      </c>
      <c r="E37" s="26">
        <f>D37-E38+E39</f>
        <v/>
      </c>
      <c r="F37" s="26">
        <f>E37-F38+F39</f>
        <v/>
      </c>
      <c r="G37" s="26">
        <f>F37-G38+G39</f>
        <v/>
      </c>
      <c r="H37" s="26">
        <f>G37-H38+H39</f>
        <v/>
      </c>
      <c r="I37" s="26">
        <f>H37-I38+I39</f>
        <v/>
      </c>
      <c r="J37" s="26">
        <f>I37-J38+J39</f>
        <v/>
      </c>
      <c r="K37" s="26">
        <f>J37-K38+K39</f>
        <v/>
      </c>
      <c r="L37" s="26">
        <f>K37-L38+L39</f>
        <v/>
      </c>
      <c r="M37" s="26">
        <f>L37-M38+M39</f>
        <v/>
      </c>
      <c r="N37" s="26">
        <f>M37-N38+N39</f>
        <v/>
      </c>
      <c r="O37" s="26">
        <f>N37-O38+O39</f>
        <v/>
      </c>
      <c r="P37" s="26">
        <f>O37-P38+P39</f>
        <v/>
      </c>
      <c r="Q37" s="26">
        <f>AVERAGE(E37:P37)</f>
        <v/>
      </c>
      <c r="R37" s="35">
        <f>'Drivers FY27'!G11*$F$3/12</f>
        <v/>
      </c>
      <c r="S37" s="20">
        <f>'Drivers FY27'!H11*$J$3</f>
        <v/>
      </c>
      <c r="T37" s="17">
        <f>'Drivers FY27'!D11</f>
        <v/>
      </c>
      <c r="U37" s="19">
        <f>'Drivers FY27'!I11</f>
        <v/>
      </c>
    </row>
    <row r="38">
      <c r="A38" s="32" t="inlineStr">
        <is>
          <t>PL</t>
        </is>
      </c>
      <c r="B38" s="32" t="inlineStr">
        <is>
          <t>Customer Service</t>
        </is>
      </c>
      <c r="C38" s="36" t="inlineStr">
        <is>
          <t>Leavers</t>
        </is>
      </c>
      <c r="D38" s="37" t="n"/>
      <c r="E38" s="38">
        <f>D37*$R37</f>
        <v/>
      </c>
      <c r="F38" s="38">
        <f>E37*$R37</f>
        <v/>
      </c>
      <c r="G38" s="38">
        <f>F37*$R37</f>
        <v/>
      </c>
      <c r="H38" s="38">
        <f>G37*$R37</f>
        <v/>
      </c>
      <c r="I38" s="38">
        <f>H37*$R37</f>
        <v/>
      </c>
      <c r="J38" s="38">
        <f>I37*$R37</f>
        <v/>
      </c>
      <c r="K38" s="38">
        <f>J37*$R37</f>
        <v/>
      </c>
      <c r="L38" s="38">
        <f>K37*$R37</f>
        <v/>
      </c>
      <c r="M38" s="38">
        <f>L37*$R37</f>
        <v/>
      </c>
      <c r="N38" s="38">
        <f>M37*$R37</f>
        <v/>
      </c>
      <c r="O38" s="38">
        <f>N37*$R37</f>
        <v/>
      </c>
      <c r="P38" s="38">
        <f>O37*$R37</f>
        <v/>
      </c>
      <c r="Q38" s="26">
        <f>SUM(E38:P38)</f>
        <v/>
      </c>
    </row>
    <row r="39">
      <c r="A39" s="32" t="inlineStr">
        <is>
          <t>PL</t>
        </is>
      </c>
      <c r="B39" s="32" t="inlineStr">
        <is>
          <t>Customer Service</t>
        </is>
      </c>
      <c r="C39" s="36" t="inlineStr">
        <is>
          <t>Hires</t>
        </is>
      </c>
      <c r="D39" s="37" t="n"/>
      <c r="E39" s="38">
        <f>IF(AND($L$3&gt;0,E$5&gt;=$L$3),0,IF(E$5&gt;Settings!$C$52,INDEX($E38:E38,E$5-Settings!$C$52),$D37*$R37)*$H$3+$D37*$S37/12)</f>
        <v/>
      </c>
      <c r="F39" s="38">
        <f>IF(AND($L$3&gt;0,F$5&gt;=$L$3),0,IF(F$5&gt;Settings!$C$52,INDEX($E38:E38,F$5-Settings!$C$52),$D37*$R37)*$H$3+$D37*$S37/12)</f>
        <v/>
      </c>
      <c r="G39" s="38">
        <f>IF(AND($L$3&gt;0,G$5&gt;=$L$3),0,IF(G$5&gt;Settings!$C$52,INDEX($E38:F38,G$5-Settings!$C$52),$D37*$R37)*$H$3+$D37*$S37/12)</f>
        <v/>
      </c>
      <c r="H39" s="38">
        <f>IF(AND($L$3&gt;0,H$5&gt;=$L$3),0,IF(H$5&gt;Settings!$C$52,INDEX($E38:G38,H$5-Settings!$C$52),$D37*$R37)*$H$3+$D37*$S37/12)</f>
        <v/>
      </c>
      <c r="I39" s="38">
        <f>IF(AND($L$3&gt;0,I$5&gt;=$L$3),0,IF(I$5&gt;Settings!$C$52,INDEX($E38:H38,I$5-Settings!$C$52),$D37*$R37)*$H$3+$D37*$S37/12)</f>
        <v/>
      </c>
      <c r="J39" s="38">
        <f>IF(AND($L$3&gt;0,J$5&gt;=$L$3),0,IF(J$5&gt;Settings!$C$52,INDEX($E38:I38,J$5-Settings!$C$52),$D37*$R37)*$H$3+$D37*$S37/12)</f>
        <v/>
      </c>
      <c r="K39" s="38">
        <f>IF(AND($L$3&gt;0,K$5&gt;=$L$3),0,IF(K$5&gt;Settings!$C$52,INDEX($E38:J38,K$5-Settings!$C$52),$D37*$R37)*$H$3+$D37*$S37/12)</f>
        <v/>
      </c>
      <c r="L39" s="38">
        <f>IF(AND($L$3&gt;0,L$5&gt;=$L$3),0,IF(L$5&gt;Settings!$C$52,INDEX($E38:K38,L$5-Settings!$C$52),$D37*$R37)*$H$3+$D37*$S37/12)</f>
        <v/>
      </c>
      <c r="M39" s="38">
        <f>IF(AND($L$3&gt;0,M$5&gt;=$L$3),0,IF(M$5&gt;Settings!$C$52,INDEX($E38:L38,M$5-Settings!$C$52),$D37*$R37)*$H$3+$D37*$S37/12)</f>
        <v/>
      </c>
      <c r="N39" s="38">
        <f>IF(AND($L$3&gt;0,N$5&gt;=$L$3),0,IF(N$5&gt;Settings!$C$52,INDEX($E38:M38,N$5-Settings!$C$52),$D37*$R37)*$H$3+$D37*$S37/12)</f>
        <v/>
      </c>
      <c r="O39" s="38">
        <f>IF(AND($L$3&gt;0,O$5&gt;=$L$3),0,IF(O$5&gt;Settings!$C$52,INDEX($E38:N38,O$5-Settings!$C$52),$D37*$R37)*$H$3+$D37*$S37/12)</f>
        <v/>
      </c>
      <c r="P39" s="38">
        <f>IF(AND($L$3&gt;0,P$5&gt;=$L$3),0,IF(P$5&gt;Settings!$C$52,INDEX($E38:O38,P$5-Settings!$C$52),$D37*$R37)*$H$3+$D37*$S37/12)</f>
        <v/>
      </c>
      <c r="Q39" s="26">
        <f>SUM(E39:P39)</f>
        <v/>
      </c>
    </row>
    <row r="40">
      <c r="A40" s="32" t="inlineStr">
        <is>
          <t>PL</t>
        </is>
      </c>
      <c r="B40" s="32" t="inlineStr">
        <is>
          <t>Customer Service</t>
        </is>
      </c>
      <c r="C40" s="36" t="inlineStr">
        <is>
          <t>Payroll cost</t>
        </is>
      </c>
      <c r="D40" s="37" t="n"/>
      <c r="E40" s="39">
        <f>E37*($T37*(1+IF(E$5&gt;=Settings!$C$51,$U37,0)))/12</f>
        <v/>
      </c>
      <c r="F40" s="39">
        <f>F37*($T37*(1+IF(F$5&gt;=Settings!$C$51,$U37,0)))/12</f>
        <v/>
      </c>
      <c r="G40" s="39">
        <f>G37*($T37*(1+IF(G$5&gt;=Settings!$C$51,$U37,0)))/12</f>
        <v/>
      </c>
      <c r="H40" s="39">
        <f>H37*($T37*(1+IF(H$5&gt;=Settings!$C$51,$U37,0)))/12</f>
        <v/>
      </c>
      <c r="I40" s="39">
        <f>I37*($T37*(1+IF(I$5&gt;=Settings!$C$51,$U37,0)))/12</f>
        <v/>
      </c>
      <c r="J40" s="39">
        <f>J37*($T37*(1+IF(J$5&gt;=Settings!$C$51,$U37,0)))/12</f>
        <v/>
      </c>
      <c r="K40" s="39">
        <f>K37*($T37*(1+IF(K$5&gt;=Settings!$C$51,$U37,0)))/12</f>
        <v/>
      </c>
      <c r="L40" s="39">
        <f>L37*($T37*(1+IF(L$5&gt;=Settings!$C$51,$U37,0)))/12</f>
        <v/>
      </c>
      <c r="M40" s="39">
        <f>M37*($T37*(1+IF(M$5&gt;=Settings!$C$51,$U37,0)))/12</f>
        <v/>
      </c>
      <c r="N40" s="39">
        <f>N37*($T37*(1+IF(N$5&gt;=Settings!$C$51,$U37,0)))/12</f>
        <v/>
      </c>
      <c r="O40" s="39">
        <f>O37*($T37*(1+IF(O$5&gt;=Settings!$C$51,$U37,0)))/12</f>
        <v/>
      </c>
      <c r="P40" s="39">
        <f>P37*($T37*(1+IF(P$5&gt;=Settings!$C$51,$U37,0)))/12</f>
        <v/>
      </c>
      <c r="Q40" s="27">
        <f>SUM(E40:P40)</f>
        <v/>
      </c>
    </row>
    <row r="41">
      <c r="A41" s="32" t="inlineStr">
        <is>
          <t>PL</t>
        </is>
      </c>
      <c r="B41" s="32" t="inlineStr">
        <is>
          <t>Customer Service</t>
        </is>
      </c>
      <c r="C41" s="36" t="inlineStr">
        <is>
          <t>Hiring cost</t>
        </is>
      </c>
      <c r="D41" s="37" t="n"/>
      <c r="E41" s="39">
        <f>E39*'Drivers FY27'!$J$11</f>
        <v/>
      </c>
      <c r="F41" s="39">
        <f>F39*'Drivers FY27'!$J$11</f>
        <v/>
      </c>
      <c r="G41" s="39">
        <f>G39*'Drivers FY27'!$J$11</f>
        <v/>
      </c>
      <c r="H41" s="39">
        <f>H39*'Drivers FY27'!$J$11</f>
        <v/>
      </c>
      <c r="I41" s="39">
        <f>I39*'Drivers FY27'!$J$11</f>
        <v/>
      </c>
      <c r="J41" s="39">
        <f>J39*'Drivers FY27'!$J$11</f>
        <v/>
      </c>
      <c r="K41" s="39">
        <f>K39*'Drivers FY27'!$J$11</f>
        <v/>
      </c>
      <c r="L41" s="39">
        <f>L39*'Drivers FY27'!$J$11</f>
        <v/>
      </c>
      <c r="M41" s="39">
        <f>M39*'Drivers FY27'!$J$11</f>
        <v/>
      </c>
      <c r="N41" s="39">
        <f>N39*'Drivers FY27'!$J$11</f>
        <v/>
      </c>
      <c r="O41" s="39">
        <f>O39*'Drivers FY27'!$J$11</f>
        <v/>
      </c>
      <c r="P41" s="39">
        <f>P39*'Drivers FY27'!$J$11</f>
        <v/>
      </c>
      <c r="Q41" s="27">
        <f>SUM(E41:P41)</f>
        <v/>
      </c>
    </row>
    <row r="42">
      <c r="A42" s="5" t="inlineStr">
        <is>
          <t>PL</t>
        </is>
      </c>
      <c r="B42" s="5" t="inlineStr">
        <is>
          <t>Operations</t>
        </is>
      </c>
      <c r="C42" s="14" t="inlineStr">
        <is>
          <t>FTE</t>
        </is>
      </c>
      <c r="D42" s="21">
        <f>'Drivers FY27'!C12</f>
        <v/>
      </c>
      <c r="E42" s="22">
        <f>D42-E43+E44</f>
        <v/>
      </c>
      <c r="F42" s="22">
        <f>E42-F43+F44</f>
        <v/>
      </c>
      <c r="G42" s="22">
        <f>F42-G43+G44</f>
        <v/>
      </c>
      <c r="H42" s="22">
        <f>G42-H43+H44</f>
        <v/>
      </c>
      <c r="I42" s="22">
        <f>H42-I43+I44</f>
        <v/>
      </c>
      <c r="J42" s="22">
        <f>I42-J43+J44</f>
        <v/>
      </c>
      <c r="K42" s="22">
        <f>J42-K43+K44</f>
        <v/>
      </c>
      <c r="L42" s="22">
        <f>K42-L43+L44</f>
        <v/>
      </c>
      <c r="M42" s="22">
        <f>L42-M43+M44</f>
        <v/>
      </c>
      <c r="N42" s="22">
        <f>M42-N43+N44</f>
        <v/>
      </c>
      <c r="O42" s="22">
        <f>N42-O43+O44</f>
        <v/>
      </c>
      <c r="P42" s="22">
        <f>O42-P43+P44</f>
        <v/>
      </c>
      <c r="Q42" s="22">
        <f>AVERAGE(E42:P42)</f>
        <v/>
      </c>
      <c r="R42" s="35">
        <f>'Drivers FY27'!G12*$F$3/12</f>
        <v/>
      </c>
      <c r="S42" s="20">
        <f>'Drivers FY27'!H12*$J$3</f>
        <v/>
      </c>
      <c r="T42" s="17">
        <f>'Drivers FY27'!D12</f>
        <v/>
      </c>
      <c r="U42" s="19">
        <f>'Drivers FY27'!I12</f>
        <v/>
      </c>
    </row>
    <row r="43">
      <c r="A43" s="5" t="inlineStr">
        <is>
          <t>PL</t>
        </is>
      </c>
      <c r="B43" s="5" t="inlineStr">
        <is>
          <t>Operations</t>
        </is>
      </c>
      <c r="C43" s="4" t="inlineStr">
        <is>
          <t>Leavers</t>
        </is>
      </c>
      <c r="E43" s="25">
        <f>D42*$R42</f>
        <v/>
      </c>
      <c r="F43" s="25">
        <f>E42*$R42</f>
        <v/>
      </c>
      <c r="G43" s="25">
        <f>F42*$R42</f>
        <v/>
      </c>
      <c r="H43" s="25">
        <f>G42*$R42</f>
        <v/>
      </c>
      <c r="I43" s="25">
        <f>H42*$R42</f>
        <v/>
      </c>
      <c r="J43" s="25">
        <f>I42*$R42</f>
        <v/>
      </c>
      <c r="K43" s="25">
        <f>J42*$R42</f>
        <v/>
      </c>
      <c r="L43" s="25">
        <f>K42*$R42</f>
        <v/>
      </c>
      <c r="M43" s="25">
        <f>L42*$R42</f>
        <v/>
      </c>
      <c r="N43" s="25">
        <f>M42*$R42</f>
        <v/>
      </c>
      <c r="O43" s="25">
        <f>N42*$R42</f>
        <v/>
      </c>
      <c r="P43" s="25">
        <f>O42*$R42</f>
        <v/>
      </c>
      <c r="Q43" s="22">
        <f>SUM(E43:P43)</f>
        <v/>
      </c>
    </row>
    <row r="44">
      <c r="A44" s="5" t="inlineStr">
        <is>
          <t>PL</t>
        </is>
      </c>
      <c r="B44" s="5" t="inlineStr">
        <is>
          <t>Operations</t>
        </is>
      </c>
      <c r="C44" s="4" t="inlineStr">
        <is>
          <t>Hires</t>
        </is>
      </c>
      <c r="E44" s="25">
        <f>IF(AND($L$3&gt;0,E$5&gt;=$L$3),0,IF(E$5&gt;Settings!$C$52,INDEX($E43:E43,E$5-Settings!$C$52),$D42*$R42)*$H$3+$D42*$S42/12)</f>
        <v/>
      </c>
      <c r="F44" s="25">
        <f>IF(AND($L$3&gt;0,F$5&gt;=$L$3),0,IF(F$5&gt;Settings!$C$52,INDEX($E43:E43,F$5-Settings!$C$52),$D42*$R42)*$H$3+$D42*$S42/12)</f>
        <v/>
      </c>
      <c r="G44" s="25">
        <f>IF(AND($L$3&gt;0,G$5&gt;=$L$3),0,IF(G$5&gt;Settings!$C$52,INDEX($E43:F43,G$5-Settings!$C$52),$D42*$R42)*$H$3+$D42*$S42/12)</f>
        <v/>
      </c>
      <c r="H44" s="25">
        <f>IF(AND($L$3&gt;0,H$5&gt;=$L$3),0,IF(H$5&gt;Settings!$C$52,INDEX($E43:G43,H$5-Settings!$C$52),$D42*$R42)*$H$3+$D42*$S42/12)</f>
        <v/>
      </c>
      <c r="I44" s="25">
        <f>IF(AND($L$3&gt;0,I$5&gt;=$L$3),0,IF(I$5&gt;Settings!$C$52,INDEX($E43:H43,I$5-Settings!$C$52),$D42*$R42)*$H$3+$D42*$S42/12)</f>
        <v/>
      </c>
      <c r="J44" s="25">
        <f>IF(AND($L$3&gt;0,J$5&gt;=$L$3),0,IF(J$5&gt;Settings!$C$52,INDEX($E43:I43,J$5-Settings!$C$52),$D42*$R42)*$H$3+$D42*$S42/12)</f>
        <v/>
      </c>
      <c r="K44" s="25">
        <f>IF(AND($L$3&gt;0,K$5&gt;=$L$3),0,IF(K$5&gt;Settings!$C$52,INDEX($E43:J43,K$5-Settings!$C$52),$D42*$R42)*$H$3+$D42*$S42/12)</f>
        <v/>
      </c>
      <c r="L44" s="25">
        <f>IF(AND($L$3&gt;0,L$5&gt;=$L$3),0,IF(L$5&gt;Settings!$C$52,INDEX($E43:K43,L$5-Settings!$C$52),$D42*$R42)*$H$3+$D42*$S42/12)</f>
        <v/>
      </c>
      <c r="M44" s="25">
        <f>IF(AND($L$3&gt;0,M$5&gt;=$L$3),0,IF(M$5&gt;Settings!$C$52,INDEX($E43:L43,M$5-Settings!$C$52),$D42*$R42)*$H$3+$D42*$S42/12)</f>
        <v/>
      </c>
      <c r="N44" s="25">
        <f>IF(AND($L$3&gt;0,N$5&gt;=$L$3),0,IF(N$5&gt;Settings!$C$52,INDEX($E43:M43,N$5-Settings!$C$52),$D42*$R42)*$H$3+$D42*$S42/12)</f>
        <v/>
      </c>
      <c r="O44" s="25">
        <f>IF(AND($L$3&gt;0,O$5&gt;=$L$3),0,IF(O$5&gt;Settings!$C$52,INDEX($E43:N43,O$5-Settings!$C$52),$D42*$R42)*$H$3+$D42*$S42/12)</f>
        <v/>
      </c>
      <c r="P44" s="25">
        <f>IF(AND($L$3&gt;0,P$5&gt;=$L$3),0,IF(P$5&gt;Settings!$C$52,INDEX($E43:O43,P$5-Settings!$C$52),$D42*$R42)*$H$3+$D42*$S42/12)</f>
        <v/>
      </c>
      <c r="Q44" s="22">
        <f>SUM(E44:P44)</f>
        <v/>
      </c>
    </row>
    <row r="45">
      <c r="A45" s="5" t="inlineStr">
        <is>
          <t>PL</t>
        </is>
      </c>
      <c r="B45" s="5" t="inlineStr">
        <is>
          <t>Operations</t>
        </is>
      </c>
      <c r="C45" s="4" t="inlineStr">
        <is>
          <t>Payroll cost</t>
        </is>
      </c>
      <c r="E45" s="29">
        <f>E42*($T42*(1+IF(E$5&gt;=Settings!$C$51,$U42,0)))/12</f>
        <v/>
      </c>
      <c r="F45" s="29">
        <f>F42*($T42*(1+IF(F$5&gt;=Settings!$C$51,$U42,0)))/12</f>
        <v/>
      </c>
      <c r="G45" s="29">
        <f>G42*($T42*(1+IF(G$5&gt;=Settings!$C$51,$U42,0)))/12</f>
        <v/>
      </c>
      <c r="H45" s="29">
        <f>H42*($T42*(1+IF(H$5&gt;=Settings!$C$51,$U42,0)))/12</f>
        <v/>
      </c>
      <c r="I45" s="29">
        <f>I42*($T42*(1+IF(I$5&gt;=Settings!$C$51,$U42,0)))/12</f>
        <v/>
      </c>
      <c r="J45" s="29">
        <f>J42*($T42*(1+IF(J$5&gt;=Settings!$C$51,$U42,0)))/12</f>
        <v/>
      </c>
      <c r="K45" s="29">
        <f>K42*($T42*(1+IF(K$5&gt;=Settings!$C$51,$U42,0)))/12</f>
        <v/>
      </c>
      <c r="L45" s="29">
        <f>L42*($T42*(1+IF(L$5&gt;=Settings!$C$51,$U42,0)))/12</f>
        <v/>
      </c>
      <c r="M45" s="29">
        <f>M42*($T42*(1+IF(M$5&gt;=Settings!$C$51,$U42,0)))/12</f>
        <v/>
      </c>
      <c r="N45" s="29">
        <f>N42*($T42*(1+IF(N$5&gt;=Settings!$C$51,$U42,0)))/12</f>
        <v/>
      </c>
      <c r="O45" s="29">
        <f>O42*($T42*(1+IF(O$5&gt;=Settings!$C$51,$U42,0)))/12</f>
        <v/>
      </c>
      <c r="P45" s="29">
        <f>P42*($T42*(1+IF(P$5&gt;=Settings!$C$51,$U42,0)))/12</f>
        <v/>
      </c>
      <c r="Q45" s="18">
        <f>SUM(E45:P45)</f>
        <v/>
      </c>
    </row>
    <row r="46">
      <c r="A46" s="5" t="inlineStr">
        <is>
          <t>PL</t>
        </is>
      </c>
      <c r="B46" s="5" t="inlineStr">
        <is>
          <t>Operations</t>
        </is>
      </c>
      <c r="C46" s="4" t="inlineStr">
        <is>
          <t>Hiring cost</t>
        </is>
      </c>
      <c r="E46" s="29">
        <f>E44*'Drivers FY27'!$J$12</f>
        <v/>
      </c>
      <c r="F46" s="29">
        <f>F44*'Drivers FY27'!$J$12</f>
        <v/>
      </c>
      <c r="G46" s="29">
        <f>G44*'Drivers FY27'!$J$12</f>
        <v/>
      </c>
      <c r="H46" s="29">
        <f>H44*'Drivers FY27'!$J$12</f>
        <v/>
      </c>
      <c r="I46" s="29">
        <f>I44*'Drivers FY27'!$J$12</f>
        <v/>
      </c>
      <c r="J46" s="29">
        <f>J44*'Drivers FY27'!$J$12</f>
        <v/>
      </c>
      <c r="K46" s="29">
        <f>K44*'Drivers FY27'!$J$12</f>
        <v/>
      </c>
      <c r="L46" s="29">
        <f>L44*'Drivers FY27'!$J$12</f>
        <v/>
      </c>
      <c r="M46" s="29">
        <f>M44*'Drivers FY27'!$J$12</f>
        <v/>
      </c>
      <c r="N46" s="29">
        <f>N44*'Drivers FY27'!$J$12</f>
        <v/>
      </c>
      <c r="O46" s="29">
        <f>O44*'Drivers FY27'!$J$12</f>
        <v/>
      </c>
      <c r="P46" s="29">
        <f>P44*'Drivers FY27'!$J$12</f>
        <v/>
      </c>
      <c r="Q46" s="18">
        <f>SUM(E46:P46)</f>
        <v/>
      </c>
    </row>
    <row r="47">
      <c r="A47" s="32" t="inlineStr">
        <is>
          <t>PL</t>
        </is>
      </c>
      <c r="B47" s="32" t="inlineStr">
        <is>
          <t>Tech</t>
        </is>
      </c>
      <c r="C47" s="33" t="inlineStr">
        <is>
          <t>FTE</t>
        </is>
      </c>
      <c r="D47" s="34">
        <f>'Drivers FY27'!C13</f>
        <v/>
      </c>
      <c r="E47" s="26">
        <f>D47-E48+E49</f>
        <v/>
      </c>
      <c r="F47" s="26">
        <f>E47-F48+F49</f>
        <v/>
      </c>
      <c r="G47" s="26">
        <f>F47-G48+G49</f>
        <v/>
      </c>
      <c r="H47" s="26">
        <f>G47-H48+H49</f>
        <v/>
      </c>
      <c r="I47" s="26">
        <f>H47-I48+I49</f>
        <v/>
      </c>
      <c r="J47" s="26">
        <f>I47-J48+J49</f>
        <v/>
      </c>
      <c r="K47" s="26">
        <f>J47-K48+K49</f>
        <v/>
      </c>
      <c r="L47" s="26">
        <f>K47-L48+L49</f>
        <v/>
      </c>
      <c r="M47" s="26">
        <f>L47-M48+M49</f>
        <v/>
      </c>
      <c r="N47" s="26">
        <f>M47-N48+N49</f>
        <v/>
      </c>
      <c r="O47" s="26">
        <f>N47-O48+O49</f>
        <v/>
      </c>
      <c r="P47" s="26">
        <f>O47-P48+P49</f>
        <v/>
      </c>
      <c r="Q47" s="26">
        <f>AVERAGE(E47:P47)</f>
        <v/>
      </c>
      <c r="R47" s="35">
        <f>'Drivers FY27'!G13*$F$3/12</f>
        <v/>
      </c>
      <c r="S47" s="20">
        <f>'Drivers FY27'!H13*$J$3</f>
        <v/>
      </c>
      <c r="T47" s="17">
        <f>'Drivers FY27'!D13</f>
        <v/>
      </c>
      <c r="U47" s="19">
        <f>'Drivers FY27'!I13</f>
        <v/>
      </c>
    </row>
    <row r="48">
      <c r="A48" s="32" t="inlineStr">
        <is>
          <t>PL</t>
        </is>
      </c>
      <c r="B48" s="32" t="inlineStr">
        <is>
          <t>Tech</t>
        </is>
      </c>
      <c r="C48" s="36" t="inlineStr">
        <is>
          <t>Leavers</t>
        </is>
      </c>
      <c r="D48" s="37" t="n"/>
      <c r="E48" s="38">
        <f>D47*$R47</f>
        <v/>
      </c>
      <c r="F48" s="38">
        <f>E47*$R47</f>
        <v/>
      </c>
      <c r="G48" s="38">
        <f>F47*$R47</f>
        <v/>
      </c>
      <c r="H48" s="38">
        <f>G47*$R47</f>
        <v/>
      </c>
      <c r="I48" s="38">
        <f>H47*$R47</f>
        <v/>
      </c>
      <c r="J48" s="38">
        <f>I47*$R47</f>
        <v/>
      </c>
      <c r="K48" s="38">
        <f>J47*$R47</f>
        <v/>
      </c>
      <c r="L48" s="38">
        <f>K47*$R47</f>
        <v/>
      </c>
      <c r="M48" s="38">
        <f>L47*$R47</f>
        <v/>
      </c>
      <c r="N48" s="38">
        <f>M47*$R47</f>
        <v/>
      </c>
      <c r="O48" s="38">
        <f>N47*$R47</f>
        <v/>
      </c>
      <c r="P48" s="38">
        <f>O47*$R47</f>
        <v/>
      </c>
      <c r="Q48" s="26">
        <f>SUM(E48:P48)</f>
        <v/>
      </c>
    </row>
    <row r="49">
      <c r="A49" s="32" t="inlineStr">
        <is>
          <t>PL</t>
        </is>
      </c>
      <c r="B49" s="32" t="inlineStr">
        <is>
          <t>Tech</t>
        </is>
      </c>
      <c r="C49" s="36" t="inlineStr">
        <is>
          <t>Hires</t>
        </is>
      </c>
      <c r="D49" s="37" t="n"/>
      <c r="E49" s="38">
        <f>IF(AND($L$3&gt;0,E$5&gt;=$L$3),0,IF(E$5&gt;Settings!$C$52,INDEX($E48:E48,E$5-Settings!$C$52),$D47*$R47)*$H$3+$D47*$S47/12)</f>
        <v/>
      </c>
      <c r="F49" s="38">
        <f>IF(AND($L$3&gt;0,F$5&gt;=$L$3),0,IF(F$5&gt;Settings!$C$52,INDEX($E48:E48,F$5-Settings!$C$52),$D47*$R47)*$H$3+$D47*$S47/12)</f>
        <v/>
      </c>
      <c r="G49" s="38">
        <f>IF(AND($L$3&gt;0,G$5&gt;=$L$3),0,IF(G$5&gt;Settings!$C$52,INDEX($E48:F48,G$5-Settings!$C$52),$D47*$R47)*$H$3+$D47*$S47/12)</f>
        <v/>
      </c>
      <c r="H49" s="38">
        <f>IF(AND($L$3&gt;0,H$5&gt;=$L$3),0,IF(H$5&gt;Settings!$C$52,INDEX($E48:G48,H$5-Settings!$C$52),$D47*$R47)*$H$3+$D47*$S47/12)</f>
        <v/>
      </c>
      <c r="I49" s="38">
        <f>IF(AND($L$3&gt;0,I$5&gt;=$L$3),0,IF(I$5&gt;Settings!$C$52,INDEX($E48:H48,I$5-Settings!$C$52),$D47*$R47)*$H$3+$D47*$S47/12)</f>
        <v/>
      </c>
      <c r="J49" s="38">
        <f>IF(AND($L$3&gt;0,J$5&gt;=$L$3),0,IF(J$5&gt;Settings!$C$52,INDEX($E48:I48,J$5-Settings!$C$52),$D47*$R47)*$H$3+$D47*$S47/12)</f>
        <v/>
      </c>
      <c r="K49" s="38">
        <f>IF(AND($L$3&gt;0,K$5&gt;=$L$3),0,IF(K$5&gt;Settings!$C$52,INDEX($E48:J48,K$5-Settings!$C$52),$D47*$R47)*$H$3+$D47*$S47/12)</f>
        <v/>
      </c>
      <c r="L49" s="38">
        <f>IF(AND($L$3&gt;0,L$5&gt;=$L$3),0,IF(L$5&gt;Settings!$C$52,INDEX($E48:K48,L$5-Settings!$C$52),$D47*$R47)*$H$3+$D47*$S47/12)</f>
        <v/>
      </c>
      <c r="M49" s="38">
        <f>IF(AND($L$3&gt;0,M$5&gt;=$L$3),0,IF(M$5&gt;Settings!$C$52,INDEX($E48:L48,M$5-Settings!$C$52),$D47*$R47)*$H$3+$D47*$S47/12)</f>
        <v/>
      </c>
      <c r="N49" s="38">
        <f>IF(AND($L$3&gt;0,N$5&gt;=$L$3),0,IF(N$5&gt;Settings!$C$52,INDEX($E48:M48,N$5-Settings!$C$52),$D47*$R47)*$H$3+$D47*$S47/12)</f>
        <v/>
      </c>
      <c r="O49" s="38">
        <f>IF(AND($L$3&gt;0,O$5&gt;=$L$3),0,IF(O$5&gt;Settings!$C$52,INDEX($E48:N48,O$5-Settings!$C$52),$D47*$R47)*$H$3+$D47*$S47/12)</f>
        <v/>
      </c>
      <c r="P49" s="38">
        <f>IF(AND($L$3&gt;0,P$5&gt;=$L$3),0,IF(P$5&gt;Settings!$C$52,INDEX($E48:O48,P$5-Settings!$C$52),$D47*$R47)*$H$3+$D47*$S47/12)</f>
        <v/>
      </c>
      <c r="Q49" s="26">
        <f>SUM(E49:P49)</f>
        <v/>
      </c>
    </row>
    <row r="50">
      <c r="A50" s="32" t="inlineStr">
        <is>
          <t>PL</t>
        </is>
      </c>
      <c r="B50" s="32" t="inlineStr">
        <is>
          <t>Tech</t>
        </is>
      </c>
      <c r="C50" s="36" t="inlineStr">
        <is>
          <t>Payroll cost</t>
        </is>
      </c>
      <c r="D50" s="37" t="n"/>
      <c r="E50" s="39">
        <f>E47*($T47*(1+IF(E$5&gt;=Settings!$C$51,$U47,0)))/12</f>
        <v/>
      </c>
      <c r="F50" s="39">
        <f>F47*($T47*(1+IF(F$5&gt;=Settings!$C$51,$U47,0)))/12</f>
        <v/>
      </c>
      <c r="G50" s="39">
        <f>G47*($T47*(1+IF(G$5&gt;=Settings!$C$51,$U47,0)))/12</f>
        <v/>
      </c>
      <c r="H50" s="39">
        <f>H47*($T47*(1+IF(H$5&gt;=Settings!$C$51,$U47,0)))/12</f>
        <v/>
      </c>
      <c r="I50" s="39">
        <f>I47*($T47*(1+IF(I$5&gt;=Settings!$C$51,$U47,0)))/12</f>
        <v/>
      </c>
      <c r="J50" s="39">
        <f>J47*($T47*(1+IF(J$5&gt;=Settings!$C$51,$U47,0)))/12</f>
        <v/>
      </c>
      <c r="K50" s="39">
        <f>K47*($T47*(1+IF(K$5&gt;=Settings!$C$51,$U47,0)))/12</f>
        <v/>
      </c>
      <c r="L50" s="39">
        <f>L47*($T47*(1+IF(L$5&gt;=Settings!$C$51,$U47,0)))/12</f>
        <v/>
      </c>
      <c r="M50" s="39">
        <f>M47*($T47*(1+IF(M$5&gt;=Settings!$C$51,$U47,0)))/12</f>
        <v/>
      </c>
      <c r="N50" s="39">
        <f>N47*($T47*(1+IF(N$5&gt;=Settings!$C$51,$U47,0)))/12</f>
        <v/>
      </c>
      <c r="O50" s="39">
        <f>O47*($T47*(1+IF(O$5&gt;=Settings!$C$51,$U47,0)))/12</f>
        <v/>
      </c>
      <c r="P50" s="39">
        <f>P47*($T47*(1+IF(P$5&gt;=Settings!$C$51,$U47,0)))/12</f>
        <v/>
      </c>
      <c r="Q50" s="27">
        <f>SUM(E50:P50)</f>
        <v/>
      </c>
    </row>
    <row r="51">
      <c r="A51" s="32" t="inlineStr">
        <is>
          <t>PL</t>
        </is>
      </c>
      <c r="B51" s="32" t="inlineStr">
        <is>
          <t>Tech</t>
        </is>
      </c>
      <c r="C51" s="36" t="inlineStr">
        <is>
          <t>Hiring cost</t>
        </is>
      </c>
      <c r="D51" s="37" t="n"/>
      <c r="E51" s="39">
        <f>E49*'Drivers FY27'!$J$13</f>
        <v/>
      </c>
      <c r="F51" s="39">
        <f>F49*'Drivers FY27'!$J$13</f>
        <v/>
      </c>
      <c r="G51" s="39">
        <f>G49*'Drivers FY27'!$J$13</f>
        <v/>
      </c>
      <c r="H51" s="39">
        <f>H49*'Drivers FY27'!$J$13</f>
        <v/>
      </c>
      <c r="I51" s="39">
        <f>I49*'Drivers FY27'!$J$13</f>
        <v/>
      </c>
      <c r="J51" s="39">
        <f>J49*'Drivers FY27'!$J$13</f>
        <v/>
      </c>
      <c r="K51" s="39">
        <f>K49*'Drivers FY27'!$J$13</f>
        <v/>
      </c>
      <c r="L51" s="39">
        <f>L49*'Drivers FY27'!$J$13</f>
        <v/>
      </c>
      <c r="M51" s="39">
        <f>M49*'Drivers FY27'!$J$13</f>
        <v/>
      </c>
      <c r="N51" s="39">
        <f>N49*'Drivers FY27'!$J$13</f>
        <v/>
      </c>
      <c r="O51" s="39">
        <f>O49*'Drivers FY27'!$J$13</f>
        <v/>
      </c>
      <c r="P51" s="39">
        <f>P49*'Drivers FY27'!$J$13</f>
        <v/>
      </c>
      <c r="Q51" s="27">
        <f>SUM(E51:P51)</f>
        <v/>
      </c>
    </row>
    <row r="52">
      <c r="A52" s="5" t="inlineStr">
        <is>
          <t>PL</t>
        </is>
      </c>
      <c r="B52" s="5" t="inlineStr">
        <is>
          <t>Sales</t>
        </is>
      </c>
      <c r="C52" s="14" t="inlineStr">
        <is>
          <t>FTE</t>
        </is>
      </c>
      <c r="D52" s="21">
        <f>'Drivers FY27'!C14</f>
        <v/>
      </c>
      <c r="E52" s="22">
        <f>D52-E53+E54</f>
        <v/>
      </c>
      <c r="F52" s="22">
        <f>E52-F53+F54</f>
        <v/>
      </c>
      <c r="G52" s="22">
        <f>F52-G53+G54</f>
        <v/>
      </c>
      <c r="H52" s="22">
        <f>G52-H53+H54</f>
        <v/>
      </c>
      <c r="I52" s="22">
        <f>H52-I53+I54</f>
        <v/>
      </c>
      <c r="J52" s="22">
        <f>I52-J53+J54</f>
        <v/>
      </c>
      <c r="K52" s="22">
        <f>J52-K53+K54</f>
        <v/>
      </c>
      <c r="L52" s="22">
        <f>K52-L53+L54</f>
        <v/>
      </c>
      <c r="M52" s="22">
        <f>L52-M53+M54</f>
        <v/>
      </c>
      <c r="N52" s="22">
        <f>M52-N53+N54</f>
        <v/>
      </c>
      <c r="O52" s="22">
        <f>N52-O53+O54</f>
        <v/>
      </c>
      <c r="P52" s="22">
        <f>O52-P53+P54</f>
        <v/>
      </c>
      <c r="Q52" s="22">
        <f>AVERAGE(E52:P52)</f>
        <v/>
      </c>
      <c r="R52" s="35">
        <f>'Drivers FY27'!G14*$F$3/12</f>
        <v/>
      </c>
      <c r="S52" s="20">
        <f>'Drivers FY27'!H14*$J$3</f>
        <v/>
      </c>
      <c r="T52" s="17">
        <f>'Drivers FY27'!D14</f>
        <v/>
      </c>
      <c r="U52" s="19">
        <f>'Drivers FY27'!I14</f>
        <v/>
      </c>
    </row>
    <row r="53">
      <c r="A53" s="5" t="inlineStr">
        <is>
          <t>PL</t>
        </is>
      </c>
      <c r="B53" s="5" t="inlineStr">
        <is>
          <t>Sales</t>
        </is>
      </c>
      <c r="C53" s="4" t="inlineStr">
        <is>
          <t>Leavers</t>
        </is>
      </c>
      <c r="E53" s="25">
        <f>D52*$R52</f>
        <v/>
      </c>
      <c r="F53" s="25">
        <f>E52*$R52</f>
        <v/>
      </c>
      <c r="G53" s="25">
        <f>F52*$R52</f>
        <v/>
      </c>
      <c r="H53" s="25">
        <f>G52*$R52</f>
        <v/>
      </c>
      <c r="I53" s="25">
        <f>H52*$R52</f>
        <v/>
      </c>
      <c r="J53" s="25">
        <f>I52*$R52</f>
        <v/>
      </c>
      <c r="K53" s="25">
        <f>J52*$R52</f>
        <v/>
      </c>
      <c r="L53" s="25">
        <f>K52*$R52</f>
        <v/>
      </c>
      <c r="M53" s="25">
        <f>L52*$R52</f>
        <v/>
      </c>
      <c r="N53" s="25">
        <f>M52*$R52</f>
        <v/>
      </c>
      <c r="O53" s="25">
        <f>N52*$R52</f>
        <v/>
      </c>
      <c r="P53" s="25">
        <f>O52*$R52</f>
        <v/>
      </c>
      <c r="Q53" s="22">
        <f>SUM(E53:P53)</f>
        <v/>
      </c>
    </row>
    <row r="54">
      <c r="A54" s="5" t="inlineStr">
        <is>
          <t>PL</t>
        </is>
      </c>
      <c r="B54" s="5" t="inlineStr">
        <is>
          <t>Sales</t>
        </is>
      </c>
      <c r="C54" s="4" t="inlineStr">
        <is>
          <t>Hires</t>
        </is>
      </c>
      <c r="E54" s="25">
        <f>IF(AND($L$3&gt;0,E$5&gt;=$L$3),0,IF(E$5&gt;Settings!$C$52,INDEX($E53:E53,E$5-Settings!$C$52),$D52*$R52)*$H$3+$D52*$S52/12)</f>
        <v/>
      </c>
      <c r="F54" s="25">
        <f>IF(AND($L$3&gt;0,F$5&gt;=$L$3),0,IF(F$5&gt;Settings!$C$52,INDEX($E53:E53,F$5-Settings!$C$52),$D52*$R52)*$H$3+$D52*$S52/12)</f>
        <v/>
      </c>
      <c r="G54" s="25">
        <f>IF(AND($L$3&gt;0,G$5&gt;=$L$3),0,IF(G$5&gt;Settings!$C$52,INDEX($E53:F53,G$5-Settings!$C$52),$D52*$R52)*$H$3+$D52*$S52/12)</f>
        <v/>
      </c>
      <c r="H54" s="25">
        <f>IF(AND($L$3&gt;0,H$5&gt;=$L$3),0,IF(H$5&gt;Settings!$C$52,INDEX($E53:G53,H$5-Settings!$C$52),$D52*$R52)*$H$3+$D52*$S52/12)</f>
        <v/>
      </c>
      <c r="I54" s="25">
        <f>IF(AND($L$3&gt;0,I$5&gt;=$L$3),0,IF(I$5&gt;Settings!$C$52,INDEX($E53:H53,I$5-Settings!$C$52),$D52*$R52)*$H$3+$D52*$S52/12)</f>
        <v/>
      </c>
      <c r="J54" s="25">
        <f>IF(AND($L$3&gt;0,J$5&gt;=$L$3),0,IF(J$5&gt;Settings!$C$52,INDEX($E53:I53,J$5-Settings!$C$52),$D52*$R52)*$H$3+$D52*$S52/12)</f>
        <v/>
      </c>
      <c r="K54" s="25">
        <f>IF(AND($L$3&gt;0,K$5&gt;=$L$3),0,IF(K$5&gt;Settings!$C$52,INDEX($E53:J53,K$5-Settings!$C$52),$D52*$R52)*$H$3+$D52*$S52/12)</f>
        <v/>
      </c>
      <c r="L54" s="25">
        <f>IF(AND($L$3&gt;0,L$5&gt;=$L$3),0,IF(L$5&gt;Settings!$C$52,INDEX($E53:K53,L$5-Settings!$C$52),$D52*$R52)*$H$3+$D52*$S52/12)</f>
        <v/>
      </c>
      <c r="M54" s="25">
        <f>IF(AND($L$3&gt;0,M$5&gt;=$L$3),0,IF(M$5&gt;Settings!$C$52,INDEX($E53:L53,M$5-Settings!$C$52),$D52*$R52)*$H$3+$D52*$S52/12)</f>
        <v/>
      </c>
      <c r="N54" s="25">
        <f>IF(AND($L$3&gt;0,N$5&gt;=$L$3),0,IF(N$5&gt;Settings!$C$52,INDEX($E53:M53,N$5-Settings!$C$52),$D52*$R52)*$H$3+$D52*$S52/12)</f>
        <v/>
      </c>
      <c r="O54" s="25">
        <f>IF(AND($L$3&gt;0,O$5&gt;=$L$3),0,IF(O$5&gt;Settings!$C$52,INDEX($E53:N53,O$5-Settings!$C$52),$D52*$R52)*$H$3+$D52*$S52/12)</f>
        <v/>
      </c>
      <c r="P54" s="25">
        <f>IF(AND($L$3&gt;0,P$5&gt;=$L$3),0,IF(P$5&gt;Settings!$C$52,INDEX($E53:O53,P$5-Settings!$C$52),$D52*$R52)*$H$3+$D52*$S52/12)</f>
        <v/>
      </c>
      <c r="Q54" s="22">
        <f>SUM(E54:P54)</f>
        <v/>
      </c>
    </row>
    <row r="55">
      <c r="A55" s="5" t="inlineStr">
        <is>
          <t>PL</t>
        </is>
      </c>
      <c r="B55" s="5" t="inlineStr">
        <is>
          <t>Sales</t>
        </is>
      </c>
      <c r="C55" s="4" t="inlineStr">
        <is>
          <t>Payroll cost</t>
        </is>
      </c>
      <c r="E55" s="29">
        <f>E52*($T52*(1+IF(E$5&gt;=Settings!$C$51,$U52,0)))/12</f>
        <v/>
      </c>
      <c r="F55" s="29">
        <f>F52*($T52*(1+IF(F$5&gt;=Settings!$C$51,$U52,0)))/12</f>
        <v/>
      </c>
      <c r="G55" s="29">
        <f>G52*($T52*(1+IF(G$5&gt;=Settings!$C$51,$U52,0)))/12</f>
        <v/>
      </c>
      <c r="H55" s="29">
        <f>H52*($T52*(1+IF(H$5&gt;=Settings!$C$51,$U52,0)))/12</f>
        <v/>
      </c>
      <c r="I55" s="29">
        <f>I52*($T52*(1+IF(I$5&gt;=Settings!$C$51,$U52,0)))/12</f>
        <v/>
      </c>
      <c r="J55" s="29">
        <f>J52*($T52*(1+IF(J$5&gt;=Settings!$C$51,$U52,0)))/12</f>
        <v/>
      </c>
      <c r="K55" s="29">
        <f>K52*($T52*(1+IF(K$5&gt;=Settings!$C$51,$U52,0)))/12</f>
        <v/>
      </c>
      <c r="L55" s="29">
        <f>L52*($T52*(1+IF(L$5&gt;=Settings!$C$51,$U52,0)))/12</f>
        <v/>
      </c>
      <c r="M55" s="29">
        <f>M52*($T52*(1+IF(M$5&gt;=Settings!$C$51,$U52,0)))/12</f>
        <v/>
      </c>
      <c r="N55" s="29">
        <f>N52*($T52*(1+IF(N$5&gt;=Settings!$C$51,$U52,0)))/12</f>
        <v/>
      </c>
      <c r="O55" s="29">
        <f>O52*($T52*(1+IF(O$5&gt;=Settings!$C$51,$U52,0)))/12</f>
        <v/>
      </c>
      <c r="P55" s="29">
        <f>P52*($T52*(1+IF(P$5&gt;=Settings!$C$51,$U52,0)))/12</f>
        <v/>
      </c>
      <c r="Q55" s="18">
        <f>SUM(E55:P55)</f>
        <v/>
      </c>
    </row>
    <row r="56">
      <c r="A56" s="5" t="inlineStr">
        <is>
          <t>PL</t>
        </is>
      </c>
      <c r="B56" s="5" t="inlineStr">
        <is>
          <t>Sales</t>
        </is>
      </c>
      <c r="C56" s="4" t="inlineStr">
        <is>
          <t>Hiring cost</t>
        </is>
      </c>
      <c r="E56" s="29">
        <f>E54*'Drivers FY27'!$J$14</f>
        <v/>
      </c>
      <c r="F56" s="29">
        <f>F54*'Drivers FY27'!$J$14</f>
        <v/>
      </c>
      <c r="G56" s="29">
        <f>G54*'Drivers FY27'!$J$14</f>
        <v/>
      </c>
      <c r="H56" s="29">
        <f>H54*'Drivers FY27'!$J$14</f>
        <v/>
      </c>
      <c r="I56" s="29">
        <f>I54*'Drivers FY27'!$J$14</f>
        <v/>
      </c>
      <c r="J56" s="29">
        <f>J54*'Drivers FY27'!$J$14</f>
        <v/>
      </c>
      <c r="K56" s="29">
        <f>K54*'Drivers FY27'!$J$14</f>
        <v/>
      </c>
      <c r="L56" s="29">
        <f>L54*'Drivers FY27'!$J$14</f>
        <v/>
      </c>
      <c r="M56" s="29">
        <f>M54*'Drivers FY27'!$J$14</f>
        <v/>
      </c>
      <c r="N56" s="29">
        <f>N54*'Drivers FY27'!$J$14</f>
        <v/>
      </c>
      <c r="O56" s="29">
        <f>O54*'Drivers FY27'!$J$14</f>
        <v/>
      </c>
      <c r="P56" s="29">
        <f>P54*'Drivers FY27'!$J$14</f>
        <v/>
      </c>
      <c r="Q56" s="18">
        <f>SUM(E56:P56)</f>
        <v/>
      </c>
    </row>
    <row r="57">
      <c r="A57" s="32" t="inlineStr">
        <is>
          <t>PL</t>
        </is>
      </c>
      <c r="B57" s="32" t="inlineStr">
        <is>
          <t>Finance</t>
        </is>
      </c>
      <c r="C57" s="33" t="inlineStr">
        <is>
          <t>FTE</t>
        </is>
      </c>
      <c r="D57" s="34">
        <f>'Drivers FY27'!C15</f>
        <v/>
      </c>
      <c r="E57" s="26">
        <f>D57-E58+E59</f>
        <v/>
      </c>
      <c r="F57" s="26">
        <f>E57-F58+F59</f>
        <v/>
      </c>
      <c r="G57" s="26">
        <f>F57-G58+G59</f>
        <v/>
      </c>
      <c r="H57" s="26">
        <f>G57-H58+H59</f>
        <v/>
      </c>
      <c r="I57" s="26">
        <f>H57-I58+I59</f>
        <v/>
      </c>
      <c r="J57" s="26">
        <f>I57-J58+J59</f>
        <v/>
      </c>
      <c r="K57" s="26">
        <f>J57-K58+K59</f>
        <v/>
      </c>
      <c r="L57" s="26">
        <f>K57-L58+L59</f>
        <v/>
      </c>
      <c r="M57" s="26">
        <f>L57-M58+M59</f>
        <v/>
      </c>
      <c r="N57" s="26">
        <f>M57-N58+N59</f>
        <v/>
      </c>
      <c r="O57" s="26">
        <f>N57-O58+O59</f>
        <v/>
      </c>
      <c r="P57" s="26">
        <f>O57-P58+P59</f>
        <v/>
      </c>
      <c r="Q57" s="26">
        <f>AVERAGE(E57:P57)</f>
        <v/>
      </c>
      <c r="R57" s="35">
        <f>'Drivers FY27'!G15*$F$3/12</f>
        <v/>
      </c>
      <c r="S57" s="20">
        <f>'Drivers FY27'!H15*$J$3</f>
        <v/>
      </c>
      <c r="T57" s="17">
        <f>'Drivers FY27'!D15</f>
        <v/>
      </c>
      <c r="U57" s="19">
        <f>'Drivers FY27'!I15</f>
        <v/>
      </c>
    </row>
    <row r="58">
      <c r="A58" s="32" t="inlineStr">
        <is>
          <t>PL</t>
        </is>
      </c>
      <c r="B58" s="32" t="inlineStr">
        <is>
          <t>Finance</t>
        </is>
      </c>
      <c r="C58" s="36" t="inlineStr">
        <is>
          <t>Leavers</t>
        </is>
      </c>
      <c r="D58" s="37" t="n"/>
      <c r="E58" s="38">
        <f>D57*$R57</f>
        <v/>
      </c>
      <c r="F58" s="38">
        <f>E57*$R57</f>
        <v/>
      </c>
      <c r="G58" s="38">
        <f>F57*$R57</f>
        <v/>
      </c>
      <c r="H58" s="38">
        <f>G57*$R57</f>
        <v/>
      </c>
      <c r="I58" s="38">
        <f>H57*$R57</f>
        <v/>
      </c>
      <c r="J58" s="38">
        <f>I57*$R57</f>
        <v/>
      </c>
      <c r="K58" s="38">
        <f>J57*$R57</f>
        <v/>
      </c>
      <c r="L58" s="38">
        <f>K57*$R57</f>
        <v/>
      </c>
      <c r="M58" s="38">
        <f>L57*$R57</f>
        <v/>
      </c>
      <c r="N58" s="38">
        <f>M57*$R57</f>
        <v/>
      </c>
      <c r="O58" s="38">
        <f>N57*$R57</f>
        <v/>
      </c>
      <c r="P58" s="38">
        <f>O57*$R57</f>
        <v/>
      </c>
      <c r="Q58" s="26">
        <f>SUM(E58:P58)</f>
        <v/>
      </c>
    </row>
    <row r="59">
      <c r="A59" s="32" t="inlineStr">
        <is>
          <t>PL</t>
        </is>
      </c>
      <c r="B59" s="32" t="inlineStr">
        <is>
          <t>Finance</t>
        </is>
      </c>
      <c r="C59" s="36" t="inlineStr">
        <is>
          <t>Hires</t>
        </is>
      </c>
      <c r="D59" s="37" t="n"/>
      <c r="E59" s="38">
        <f>IF(AND($L$3&gt;0,E$5&gt;=$L$3),0,IF(E$5&gt;Settings!$C$52,INDEX($E58:E58,E$5-Settings!$C$52),$D57*$R57)*$H$3+$D57*$S57/12)</f>
        <v/>
      </c>
      <c r="F59" s="38">
        <f>IF(AND($L$3&gt;0,F$5&gt;=$L$3),0,IF(F$5&gt;Settings!$C$52,INDEX($E58:E58,F$5-Settings!$C$52),$D57*$R57)*$H$3+$D57*$S57/12)</f>
        <v/>
      </c>
      <c r="G59" s="38">
        <f>IF(AND($L$3&gt;0,G$5&gt;=$L$3),0,IF(G$5&gt;Settings!$C$52,INDEX($E58:F58,G$5-Settings!$C$52),$D57*$R57)*$H$3+$D57*$S57/12)</f>
        <v/>
      </c>
      <c r="H59" s="38">
        <f>IF(AND($L$3&gt;0,H$5&gt;=$L$3),0,IF(H$5&gt;Settings!$C$52,INDEX($E58:G58,H$5-Settings!$C$52),$D57*$R57)*$H$3+$D57*$S57/12)</f>
        <v/>
      </c>
      <c r="I59" s="38">
        <f>IF(AND($L$3&gt;0,I$5&gt;=$L$3),0,IF(I$5&gt;Settings!$C$52,INDEX($E58:H58,I$5-Settings!$C$52),$D57*$R57)*$H$3+$D57*$S57/12)</f>
        <v/>
      </c>
      <c r="J59" s="38">
        <f>IF(AND($L$3&gt;0,J$5&gt;=$L$3),0,IF(J$5&gt;Settings!$C$52,INDEX($E58:I58,J$5-Settings!$C$52),$D57*$R57)*$H$3+$D57*$S57/12)</f>
        <v/>
      </c>
      <c r="K59" s="38">
        <f>IF(AND($L$3&gt;0,K$5&gt;=$L$3),0,IF(K$5&gt;Settings!$C$52,INDEX($E58:J58,K$5-Settings!$C$52),$D57*$R57)*$H$3+$D57*$S57/12)</f>
        <v/>
      </c>
      <c r="L59" s="38">
        <f>IF(AND($L$3&gt;0,L$5&gt;=$L$3),0,IF(L$5&gt;Settings!$C$52,INDEX($E58:K58,L$5-Settings!$C$52),$D57*$R57)*$H$3+$D57*$S57/12)</f>
        <v/>
      </c>
      <c r="M59" s="38">
        <f>IF(AND($L$3&gt;0,M$5&gt;=$L$3),0,IF(M$5&gt;Settings!$C$52,INDEX($E58:L58,M$5-Settings!$C$52),$D57*$R57)*$H$3+$D57*$S57/12)</f>
        <v/>
      </c>
      <c r="N59" s="38">
        <f>IF(AND($L$3&gt;0,N$5&gt;=$L$3),0,IF(N$5&gt;Settings!$C$52,INDEX($E58:M58,N$5-Settings!$C$52),$D57*$R57)*$H$3+$D57*$S57/12)</f>
        <v/>
      </c>
      <c r="O59" s="38">
        <f>IF(AND($L$3&gt;0,O$5&gt;=$L$3),0,IF(O$5&gt;Settings!$C$52,INDEX($E58:N58,O$5-Settings!$C$52),$D57*$R57)*$H$3+$D57*$S57/12)</f>
        <v/>
      </c>
      <c r="P59" s="38">
        <f>IF(AND($L$3&gt;0,P$5&gt;=$L$3),0,IF(P$5&gt;Settings!$C$52,INDEX($E58:O58,P$5-Settings!$C$52),$D57*$R57)*$H$3+$D57*$S57/12)</f>
        <v/>
      </c>
      <c r="Q59" s="26">
        <f>SUM(E59:P59)</f>
        <v/>
      </c>
    </row>
    <row r="60">
      <c r="A60" s="32" t="inlineStr">
        <is>
          <t>PL</t>
        </is>
      </c>
      <c r="B60" s="32" t="inlineStr">
        <is>
          <t>Finance</t>
        </is>
      </c>
      <c r="C60" s="36" t="inlineStr">
        <is>
          <t>Payroll cost</t>
        </is>
      </c>
      <c r="D60" s="37" t="n"/>
      <c r="E60" s="39">
        <f>E57*($T57*(1+IF(E$5&gt;=Settings!$C$51,$U57,0)))/12</f>
        <v/>
      </c>
      <c r="F60" s="39">
        <f>F57*($T57*(1+IF(F$5&gt;=Settings!$C$51,$U57,0)))/12</f>
        <v/>
      </c>
      <c r="G60" s="39">
        <f>G57*($T57*(1+IF(G$5&gt;=Settings!$C$51,$U57,0)))/12</f>
        <v/>
      </c>
      <c r="H60" s="39">
        <f>H57*($T57*(1+IF(H$5&gt;=Settings!$C$51,$U57,0)))/12</f>
        <v/>
      </c>
      <c r="I60" s="39">
        <f>I57*($T57*(1+IF(I$5&gt;=Settings!$C$51,$U57,0)))/12</f>
        <v/>
      </c>
      <c r="J60" s="39">
        <f>J57*($T57*(1+IF(J$5&gt;=Settings!$C$51,$U57,0)))/12</f>
        <v/>
      </c>
      <c r="K60" s="39">
        <f>K57*($T57*(1+IF(K$5&gt;=Settings!$C$51,$U57,0)))/12</f>
        <v/>
      </c>
      <c r="L60" s="39">
        <f>L57*($T57*(1+IF(L$5&gt;=Settings!$C$51,$U57,0)))/12</f>
        <v/>
      </c>
      <c r="M60" s="39">
        <f>M57*($T57*(1+IF(M$5&gt;=Settings!$C$51,$U57,0)))/12</f>
        <v/>
      </c>
      <c r="N60" s="39">
        <f>N57*($T57*(1+IF(N$5&gt;=Settings!$C$51,$U57,0)))/12</f>
        <v/>
      </c>
      <c r="O60" s="39">
        <f>O57*($T57*(1+IF(O$5&gt;=Settings!$C$51,$U57,0)))/12</f>
        <v/>
      </c>
      <c r="P60" s="39">
        <f>P57*($T57*(1+IF(P$5&gt;=Settings!$C$51,$U57,0)))/12</f>
        <v/>
      </c>
      <c r="Q60" s="27">
        <f>SUM(E60:P60)</f>
        <v/>
      </c>
    </row>
    <row r="61">
      <c r="A61" s="32" t="inlineStr">
        <is>
          <t>PL</t>
        </is>
      </c>
      <c r="B61" s="32" t="inlineStr">
        <is>
          <t>Finance</t>
        </is>
      </c>
      <c r="C61" s="36" t="inlineStr">
        <is>
          <t>Hiring cost</t>
        </is>
      </c>
      <c r="D61" s="37" t="n"/>
      <c r="E61" s="39">
        <f>E59*'Drivers FY27'!$J$15</f>
        <v/>
      </c>
      <c r="F61" s="39">
        <f>F59*'Drivers FY27'!$J$15</f>
        <v/>
      </c>
      <c r="G61" s="39">
        <f>G59*'Drivers FY27'!$J$15</f>
        <v/>
      </c>
      <c r="H61" s="39">
        <f>H59*'Drivers FY27'!$J$15</f>
        <v/>
      </c>
      <c r="I61" s="39">
        <f>I59*'Drivers FY27'!$J$15</f>
        <v/>
      </c>
      <c r="J61" s="39">
        <f>J59*'Drivers FY27'!$J$15</f>
        <v/>
      </c>
      <c r="K61" s="39">
        <f>K59*'Drivers FY27'!$J$15</f>
        <v/>
      </c>
      <c r="L61" s="39">
        <f>L59*'Drivers FY27'!$J$15</f>
        <v/>
      </c>
      <c r="M61" s="39">
        <f>M59*'Drivers FY27'!$J$15</f>
        <v/>
      </c>
      <c r="N61" s="39">
        <f>N59*'Drivers FY27'!$J$15</f>
        <v/>
      </c>
      <c r="O61" s="39">
        <f>O59*'Drivers FY27'!$J$15</f>
        <v/>
      </c>
      <c r="P61" s="39">
        <f>P59*'Drivers FY27'!$J$15</f>
        <v/>
      </c>
      <c r="Q61" s="27">
        <f>SUM(E61:P61)</f>
        <v/>
      </c>
    </row>
    <row r="62">
      <c r="A62" s="5" t="inlineStr">
        <is>
          <t>PL</t>
        </is>
      </c>
      <c r="B62" s="5" t="inlineStr">
        <is>
          <t>HR</t>
        </is>
      </c>
      <c r="C62" s="14" t="inlineStr">
        <is>
          <t>FTE</t>
        </is>
      </c>
      <c r="D62" s="21">
        <f>'Drivers FY27'!C16</f>
        <v/>
      </c>
      <c r="E62" s="22">
        <f>D62-E63+E64</f>
        <v/>
      </c>
      <c r="F62" s="22">
        <f>E62-F63+F64</f>
        <v/>
      </c>
      <c r="G62" s="22">
        <f>F62-G63+G64</f>
        <v/>
      </c>
      <c r="H62" s="22">
        <f>G62-H63+H64</f>
        <v/>
      </c>
      <c r="I62" s="22">
        <f>H62-I63+I64</f>
        <v/>
      </c>
      <c r="J62" s="22">
        <f>I62-J63+J64</f>
        <v/>
      </c>
      <c r="K62" s="22">
        <f>J62-K63+K64</f>
        <v/>
      </c>
      <c r="L62" s="22">
        <f>K62-L63+L64</f>
        <v/>
      </c>
      <c r="M62" s="22">
        <f>L62-M63+M64</f>
        <v/>
      </c>
      <c r="N62" s="22">
        <f>M62-N63+N64</f>
        <v/>
      </c>
      <c r="O62" s="22">
        <f>N62-O63+O64</f>
        <v/>
      </c>
      <c r="P62" s="22">
        <f>O62-P63+P64</f>
        <v/>
      </c>
      <c r="Q62" s="22">
        <f>AVERAGE(E62:P62)</f>
        <v/>
      </c>
      <c r="R62" s="35">
        <f>'Drivers FY27'!G16*$F$3/12</f>
        <v/>
      </c>
      <c r="S62" s="20">
        <f>'Drivers FY27'!H16*$J$3</f>
        <v/>
      </c>
      <c r="T62" s="17">
        <f>'Drivers FY27'!D16</f>
        <v/>
      </c>
      <c r="U62" s="19">
        <f>'Drivers FY27'!I16</f>
        <v/>
      </c>
    </row>
    <row r="63">
      <c r="A63" s="5" t="inlineStr">
        <is>
          <t>PL</t>
        </is>
      </c>
      <c r="B63" s="5" t="inlineStr">
        <is>
          <t>HR</t>
        </is>
      </c>
      <c r="C63" s="4" t="inlineStr">
        <is>
          <t>Leavers</t>
        </is>
      </c>
      <c r="E63" s="25">
        <f>D62*$R62</f>
        <v/>
      </c>
      <c r="F63" s="25">
        <f>E62*$R62</f>
        <v/>
      </c>
      <c r="G63" s="25">
        <f>F62*$R62</f>
        <v/>
      </c>
      <c r="H63" s="25">
        <f>G62*$R62</f>
        <v/>
      </c>
      <c r="I63" s="25">
        <f>H62*$R62</f>
        <v/>
      </c>
      <c r="J63" s="25">
        <f>I62*$R62</f>
        <v/>
      </c>
      <c r="K63" s="25">
        <f>J62*$R62</f>
        <v/>
      </c>
      <c r="L63" s="25">
        <f>K62*$R62</f>
        <v/>
      </c>
      <c r="M63" s="25">
        <f>L62*$R62</f>
        <v/>
      </c>
      <c r="N63" s="25">
        <f>M62*$R62</f>
        <v/>
      </c>
      <c r="O63" s="25">
        <f>N62*$R62</f>
        <v/>
      </c>
      <c r="P63" s="25">
        <f>O62*$R62</f>
        <v/>
      </c>
      <c r="Q63" s="22">
        <f>SUM(E63:P63)</f>
        <v/>
      </c>
    </row>
    <row r="64">
      <c r="A64" s="5" t="inlineStr">
        <is>
          <t>PL</t>
        </is>
      </c>
      <c r="B64" s="5" t="inlineStr">
        <is>
          <t>HR</t>
        </is>
      </c>
      <c r="C64" s="4" t="inlineStr">
        <is>
          <t>Hires</t>
        </is>
      </c>
      <c r="E64" s="25">
        <f>IF(AND($L$3&gt;0,E$5&gt;=$L$3),0,IF(E$5&gt;Settings!$C$52,INDEX($E63:E63,E$5-Settings!$C$52),$D62*$R62)*$H$3+$D62*$S62/12)</f>
        <v/>
      </c>
      <c r="F64" s="25">
        <f>IF(AND($L$3&gt;0,F$5&gt;=$L$3),0,IF(F$5&gt;Settings!$C$52,INDEX($E63:E63,F$5-Settings!$C$52),$D62*$R62)*$H$3+$D62*$S62/12)</f>
        <v/>
      </c>
      <c r="G64" s="25">
        <f>IF(AND($L$3&gt;0,G$5&gt;=$L$3),0,IF(G$5&gt;Settings!$C$52,INDEX($E63:F63,G$5-Settings!$C$52),$D62*$R62)*$H$3+$D62*$S62/12)</f>
        <v/>
      </c>
      <c r="H64" s="25">
        <f>IF(AND($L$3&gt;0,H$5&gt;=$L$3),0,IF(H$5&gt;Settings!$C$52,INDEX($E63:G63,H$5-Settings!$C$52),$D62*$R62)*$H$3+$D62*$S62/12)</f>
        <v/>
      </c>
      <c r="I64" s="25">
        <f>IF(AND($L$3&gt;0,I$5&gt;=$L$3),0,IF(I$5&gt;Settings!$C$52,INDEX($E63:H63,I$5-Settings!$C$52),$D62*$R62)*$H$3+$D62*$S62/12)</f>
        <v/>
      </c>
      <c r="J64" s="25">
        <f>IF(AND($L$3&gt;0,J$5&gt;=$L$3),0,IF(J$5&gt;Settings!$C$52,INDEX($E63:I63,J$5-Settings!$C$52),$D62*$R62)*$H$3+$D62*$S62/12)</f>
        <v/>
      </c>
      <c r="K64" s="25">
        <f>IF(AND($L$3&gt;0,K$5&gt;=$L$3),0,IF(K$5&gt;Settings!$C$52,INDEX($E63:J63,K$5-Settings!$C$52),$D62*$R62)*$H$3+$D62*$S62/12)</f>
        <v/>
      </c>
      <c r="L64" s="25">
        <f>IF(AND($L$3&gt;0,L$5&gt;=$L$3),0,IF(L$5&gt;Settings!$C$52,INDEX($E63:K63,L$5-Settings!$C$52),$D62*$R62)*$H$3+$D62*$S62/12)</f>
        <v/>
      </c>
      <c r="M64" s="25">
        <f>IF(AND($L$3&gt;0,M$5&gt;=$L$3),0,IF(M$5&gt;Settings!$C$52,INDEX($E63:L63,M$5-Settings!$C$52),$D62*$R62)*$H$3+$D62*$S62/12)</f>
        <v/>
      </c>
      <c r="N64" s="25">
        <f>IF(AND($L$3&gt;0,N$5&gt;=$L$3),0,IF(N$5&gt;Settings!$C$52,INDEX($E63:M63,N$5-Settings!$C$52),$D62*$R62)*$H$3+$D62*$S62/12)</f>
        <v/>
      </c>
      <c r="O64" s="25">
        <f>IF(AND($L$3&gt;0,O$5&gt;=$L$3),0,IF(O$5&gt;Settings!$C$52,INDEX($E63:N63,O$5-Settings!$C$52),$D62*$R62)*$H$3+$D62*$S62/12)</f>
        <v/>
      </c>
      <c r="P64" s="25">
        <f>IF(AND($L$3&gt;0,P$5&gt;=$L$3),0,IF(P$5&gt;Settings!$C$52,INDEX($E63:O63,P$5-Settings!$C$52),$D62*$R62)*$H$3+$D62*$S62/12)</f>
        <v/>
      </c>
      <c r="Q64" s="22">
        <f>SUM(E64:P64)</f>
        <v/>
      </c>
    </row>
    <row r="65">
      <c r="A65" s="5" t="inlineStr">
        <is>
          <t>PL</t>
        </is>
      </c>
      <c r="B65" s="5" t="inlineStr">
        <is>
          <t>HR</t>
        </is>
      </c>
      <c r="C65" s="4" t="inlineStr">
        <is>
          <t>Payroll cost</t>
        </is>
      </c>
      <c r="E65" s="29">
        <f>E62*($T62*(1+IF(E$5&gt;=Settings!$C$51,$U62,0)))/12</f>
        <v/>
      </c>
      <c r="F65" s="29">
        <f>F62*($T62*(1+IF(F$5&gt;=Settings!$C$51,$U62,0)))/12</f>
        <v/>
      </c>
      <c r="G65" s="29">
        <f>G62*($T62*(1+IF(G$5&gt;=Settings!$C$51,$U62,0)))/12</f>
        <v/>
      </c>
      <c r="H65" s="29">
        <f>H62*($T62*(1+IF(H$5&gt;=Settings!$C$51,$U62,0)))/12</f>
        <v/>
      </c>
      <c r="I65" s="29">
        <f>I62*($T62*(1+IF(I$5&gt;=Settings!$C$51,$U62,0)))/12</f>
        <v/>
      </c>
      <c r="J65" s="29">
        <f>J62*($T62*(1+IF(J$5&gt;=Settings!$C$51,$U62,0)))/12</f>
        <v/>
      </c>
      <c r="K65" s="29">
        <f>K62*($T62*(1+IF(K$5&gt;=Settings!$C$51,$U62,0)))/12</f>
        <v/>
      </c>
      <c r="L65" s="29">
        <f>L62*($T62*(1+IF(L$5&gt;=Settings!$C$51,$U62,0)))/12</f>
        <v/>
      </c>
      <c r="M65" s="29">
        <f>M62*($T62*(1+IF(M$5&gt;=Settings!$C$51,$U62,0)))/12</f>
        <v/>
      </c>
      <c r="N65" s="29">
        <f>N62*($T62*(1+IF(N$5&gt;=Settings!$C$51,$U62,0)))/12</f>
        <v/>
      </c>
      <c r="O65" s="29">
        <f>O62*($T62*(1+IF(O$5&gt;=Settings!$C$51,$U62,0)))/12</f>
        <v/>
      </c>
      <c r="P65" s="29">
        <f>P62*($T62*(1+IF(P$5&gt;=Settings!$C$51,$U62,0)))/12</f>
        <v/>
      </c>
      <c r="Q65" s="18">
        <f>SUM(E65:P65)</f>
        <v/>
      </c>
    </row>
    <row r="66">
      <c r="A66" s="5" t="inlineStr">
        <is>
          <t>PL</t>
        </is>
      </c>
      <c r="B66" s="5" t="inlineStr">
        <is>
          <t>HR</t>
        </is>
      </c>
      <c r="C66" s="4" t="inlineStr">
        <is>
          <t>Hiring cost</t>
        </is>
      </c>
      <c r="E66" s="29">
        <f>E64*'Drivers FY27'!$J$16</f>
        <v/>
      </c>
      <c r="F66" s="29">
        <f>F64*'Drivers FY27'!$J$16</f>
        <v/>
      </c>
      <c r="G66" s="29">
        <f>G64*'Drivers FY27'!$J$16</f>
        <v/>
      </c>
      <c r="H66" s="29">
        <f>H64*'Drivers FY27'!$J$16</f>
        <v/>
      </c>
      <c r="I66" s="29">
        <f>I64*'Drivers FY27'!$J$16</f>
        <v/>
      </c>
      <c r="J66" s="29">
        <f>J64*'Drivers FY27'!$J$16</f>
        <v/>
      </c>
      <c r="K66" s="29">
        <f>K64*'Drivers FY27'!$J$16</f>
        <v/>
      </c>
      <c r="L66" s="29">
        <f>L64*'Drivers FY27'!$J$16</f>
        <v/>
      </c>
      <c r="M66" s="29">
        <f>M64*'Drivers FY27'!$J$16</f>
        <v/>
      </c>
      <c r="N66" s="29">
        <f>N64*'Drivers FY27'!$J$16</f>
        <v/>
      </c>
      <c r="O66" s="29">
        <f>O64*'Drivers FY27'!$J$16</f>
        <v/>
      </c>
      <c r="P66" s="29">
        <f>P64*'Drivers FY27'!$J$16</f>
        <v/>
      </c>
      <c r="Q66" s="18">
        <f>SUM(E66:P66)</f>
        <v/>
      </c>
    </row>
    <row r="68">
      <c r="A68" s="14" t="inlineStr">
        <is>
          <t>IT</t>
        </is>
      </c>
      <c r="C68" s="14" t="inlineStr">
        <is>
          <t>Total FTE</t>
        </is>
      </c>
      <c r="D68" s="26">
        <f>D7+D12+D17+D22+D27+D32</f>
        <v/>
      </c>
      <c r="E68" s="26">
        <f>E7+E12+E17+E22+E27+E32</f>
        <v/>
      </c>
      <c r="F68" s="26">
        <f>F7+F12+F17+F22+F27+F32</f>
        <v/>
      </c>
      <c r="G68" s="26">
        <f>G7+G12+G17+G22+G27+G32</f>
        <v/>
      </c>
      <c r="H68" s="26">
        <f>H7+H12+H17+H22+H27+H32</f>
        <v/>
      </c>
      <c r="I68" s="26">
        <f>I7+I12+I17+I22+I27+I32</f>
        <v/>
      </c>
      <c r="J68" s="26">
        <f>J7+J12+J17+J22+J27+J32</f>
        <v/>
      </c>
      <c r="K68" s="26">
        <f>K7+K12+K17+K22+K27+K32</f>
        <v/>
      </c>
      <c r="L68" s="26">
        <f>L7+L12+L17+L22+L27+L32</f>
        <v/>
      </c>
      <c r="M68" s="26">
        <f>M7+M12+M17+M22+M27+M32</f>
        <v/>
      </c>
      <c r="N68" s="26">
        <f>N7+N12+N17+N22+N27+N32</f>
        <v/>
      </c>
      <c r="O68" s="26">
        <f>O7+O12+O17+O22+O27+O32</f>
        <v/>
      </c>
      <c r="P68" s="26">
        <f>P7+P12+P17+P22+P27+P32</f>
        <v/>
      </c>
      <c r="Q68" s="26">
        <f>AVERAGE(E68:P68)</f>
        <v/>
      </c>
    </row>
    <row r="69">
      <c r="A69" s="14" t="inlineStr">
        <is>
          <t>IT</t>
        </is>
      </c>
      <c r="C69" s="14" t="inlineStr">
        <is>
          <t>Payroll cost</t>
        </is>
      </c>
      <c r="E69" s="39">
        <f>E10+E15+E20+E25+E30+E35</f>
        <v/>
      </c>
      <c r="F69" s="39">
        <f>F10+F15+F20+F25+F30+F35</f>
        <v/>
      </c>
      <c r="G69" s="39">
        <f>G10+G15+G20+G25+G30+G35</f>
        <v/>
      </c>
      <c r="H69" s="39">
        <f>H10+H15+H20+H25+H30+H35</f>
        <v/>
      </c>
      <c r="I69" s="39">
        <f>I10+I15+I20+I25+I30+I35</f>
        <v/>
      </c>
      <c r="J69" s="39">
        <f>J10+J15+J20+J25+J30+J35</f>
        <v/>
      </c>
      <c r="K69" s="39">
        <f>K10+K15+K20+K25+K30+K35</f>
        <v/>
      </c>
      <c r="L69" s="39">
        <f>L10+L15+L20+L25+L30+L35</f>
        <v/>
      </c>
      <c r="M69" s="39">
        <f>M10+M15+M20+M25+M30+M35</f>
        <v/>
      </c>
      <c r="N69" s="39">
        <f>N10+N15+N20+N25+N30+N35</f>
        <v/>
      </c>
      <c r="O69" s="39">
        <f>O10+O15+O20+O25+O30+O35</f>
        <v/>
      </c>
      <c r="P69" s="39">
        <f>P10+P15+P20+P25+P30+P35</f>
        <v/>
      </c>
      <c r="Q69" s="27">
        <f>SUM(E69:P69)</f>
        <v/>
      </c>
    </row>
    <row r="70">
      <c r="A70" s="14" t="inlineStr">
        <is>
          <t>IT</t>
        </is>
      </c>
      <c r="C70" s="14" t="inlineStr">
        <is>
          <t>Pay-equity remediation</t>
        </is>
      </c>
      <c r="E70" s="39">
        <f>IF(AND($N$3&gt;0,E$5&gt;=$N$3),INDEX(Settings!$E$49:$E$50,MATCH("IT",Settings!$B$49:$B$50,0))*INDEX(Settings!$F$49:$F$50,MATCH("IT",Settings!$B$49:$B$50,0))/12,0)</f>
        <v/>
      </c>
      <c r="F70" s="39">
        <f>IF(AND($N$3&gt;0,F$5&gt;=$N$3),INDEX(Settings!$E$49:$E$50,MATCH("IT",Settings!$B$49:$B$50,0))*INDEX(Settings!$F$49:$F$50,MATCH("IT",Settings!$B$49:$B$50,0))/12,0)</f>
        <v/>
      </c>
      <c r="G70" s="39">
        <f>IF(AND($N$3&gt;0,G$5&gt;=$N$3),INDEX(Settings!$E$49:$E$50,MATCH("IT",Settings!$B$49:$B$50,0))*INDEX(Settings!$F$49:$F$50,MATCH("IT",Settings!$B$49:$B$50,0))/12,0)</f>
        <v/>
      </c>
      <c r="H70" s="39">
        <f>IF(AND($N$3&gt;0,H$5&gt;=$N$3),INDEX(Settings!$E$49:$E$50,MATCH("IT",Settings!$B$49:$B$50,0))*INDEX(Settings!$F$49:$F$50,MATCH("IT",Settings!$B$49:$B$50,0))/12,0)</f>
        <v/>
      </c>
      <c r="I70" s="39">
        <f>IF(AND($N$3&gt;0,I$5&gt;=$N$3),INDEX(Settings!$E$49:$E$50,MATCH("IT",Settings!$B$49:$B$50,0))*INDEX(Settings!$F$49:$F$50,MATCH("IT",Settings!$B$49:$B$50,0))/12,0)</f>
        <v/>
      </c>
      <c r="J70" s="39">
        <f>IF(AND($N$3&gt;0,J$5&gt;=$N$3),INDEX(Settings!$E$49:$E$50,MATCH("IT",Settings!$B$49:$B$50,0))*INDEX(Settings!$F$49:$F$50,MATCH("IT",Settings!$B$49:$B$50,0))/12,0)</f>
        <v/>
      </c>
      <c r="K70" s="39">
        <f>IF(AND($N$3&gt;0,K$5&gt;=$N$3),INDEX(Settings!$E$49:$E$50,MATCH("IT",Settings!$B$49:$B$50,0))*INDEX(Settings!$F$49:$F$50,MATCH("IT",Settings!$B$49:$B$50,0))/12,0)</f>
        <v/>
      </c>
      <c r="L70" s="39">
        <f>IF(AND($N$3&gt;0,L$5&gt;=$N$3),INDEX(Settings!$E$49:$E$50,MATCH("IT",Settings!$B$49:$B$50,0))*INDEX(Settings!$F$49:$F$50,MATCH("IT",Settings!$B$49:$B$50,0))/12,0)</f>
        <v/>
      </c>
      <c r="M70" s="39">
        <f>IF(AND($N$3&gt;0,M$5&gt;=$N$3),INDEX(Settings!$E$49:$E$50,MATCH("IT",Settings!$B$49:$B$50,0))*INDEX(Settings!$F$49:$F$50,MATCH("IT",Settings!$B$49:$B$50,0))/12,0)</f>
        <v/>
      </c>
      <c r="N70" s="39">
        <f>IF(AND($N$3&gt;0,N$5&gt;=$N$3),INDEX(Settings!$E$49:$E$50,MATCH("IT",Settings!$B$49:$B$50,0))*INDEX(Settings!$F$49:$F$50,MATCH("IT",Settings!$B$49:$B$50,0))/12,0)</f>
        <v/>
      </c>
      <c r="O70" s="39">
        <f>IF(AND($N$3&gt;0,O$5&gt;=$N$3),INDEX(Settings!$E$49:$E$50,MATCH("IT",Settings!$B$49:$B$50,0))*INDEX(Settings!$F$49:$F$50,MATCH("IT",Settings!$B$49:$B$50,0))/12,0)</f>
        <v/>
      </c>
      <c r="P70" s="39">
        <f>IF(AND($N$3&gt;0,P$5&gt;=$N$3),INDEX(Settings!$E$49:$E$50,MATCH("IT",Settings!$B$49:$B$50,0))*INDEX(Settings!$F$49:$F$50,MATCH("IT",Settings!$B$49:$B$50,0))/12,0)</f>
        <v/>
      </c>
      <c r="Q70" s="27">
        <f>SUM(E70:P70)</f>
        <v/>
      </c>
    </row>
    <row r="71">
      <c r="A71" s="14" t="inlineStr">
        <is>
          <t>IT</t>
        </is>
      </c>
      <c r="C71" s="14" t="inlineStr">
        <is>
          <t>Hiring cost</t>
        </is>
      </c>
      <c r="E71" s="39">
        <f>E11+E16+E21+E26+E31+E36</f>
        <v/>
      </c>
      <c r="F71" s="39">
        <f>F11+F16+F21+F26+F31+F36</f>
        <v/>
      </c>
      <c r="G71" s="39">
        <f>G11+G16+G21+G26+G31+G36</f>
        <v/>
      </c>
      <c r="H71" s="39">
        <f>H11+H16+H21+H26+H31+H36</f>
        <v/>
      </c>
      <c r="I71" s="39">
        <f>I11+I16+I21+I26+I31+I36</f>
        <v/>
      </c>
      <c r="J71" s="39">
        <f>J11+J16+J21+J26+J31+J36</f>
        <v/>
      </c>
      <c r="K71" s="39">
        <f>K11+K16+K21+K26+K31+K36</f>
        <v/>
      </c>
      <c r="L71" s="39">
        <f>L11+L16+L21+L26+L31+L36</f>
        <v/>
      </c>
      <c r="M71" s="39">
        <f>M11+M16+M21+M26+M31+M36</f>
        <v/>
      </c>
      <c r="N71" s="39">
        <f>N11+N16+N21+N26+N31+N36</f>
        <v/>
      </c>
      <c r="O71" s="39">
        <f>O11+O16+O21+O26+O31+O36</f>
        <v/>
      </c>
      <c r="P71" s="39">
        <f>P11+P16+P21+P26+P31+P36</f>
        <v/>
      </c>
      <c r="Q71" s="27">
        <f>SUM(E71:P71)</f>
        <v/>
      </c>
    </row>
    <row r="72">
      <c r="A72" s="14" t="inlineStr">
        <is>
          <t>IT</t>
        </is>
      </c>
      <c r="C72" s="14" t="inlineStr">
        <is>
          <t>Hires</t>
        </is>
      </c>
      <c r="E72" s="38">
        <f>E9+E14+E19+E24+E29+E34</f>
        <v/>
      </c>
      <c r="F72" s="38">
        <f>F9+F14+F19+F24+F29+F34</f>
        <v/>
      </c>
      <c r="G72" s="38">
        <f>G9+G14+G19+G24+G29+G34</f>
        <v/>
      </c>
      <c r="H72" s="38">
        <f>H9+H14+H19+H24+H29+H34</f>
        <v/>
      </c>
      <c r="I72" s="38">
        <f>I9+I14+I19+I24+I29+I34</f>
        <v/>
      </c>
      <c r="J72" s="38">
        <f>J9+J14+J19+J24+J29+J34</f>
        <v/>
      </c>
      <c r="K72" s="38">
        <f>K9+K14+K19+K24+K29+K34</f>
        <v/>
      </c>
      <c r="L72" s="38">
        <f>L9+L14+L19+L24+L29+L34</f>
        <v/>
      </c>
      <c r="M72" s="38">
        <f>M9+M14+M19+M24+M29+M34</f>
        <v/>
      </c>
      <c r="N72" s="38">
        <f>N9+N14+N19+N24+N29+N34</f>
        <v/>
      </c>
      <c r="O72" s="38">
        <f>O9+O14+O19+O24+O29+O34</f>
        <v/>
      </c>
      <c r="P72" s="38">
        <f>P9+P14+P19+P24+P29+P34</f>
        <v/>
      </c>
      <c r="Q72" s="26">
        <f>SUM(E72:P72)</f>
        <v/>
      </c>
    </row>
    <row r="74">
      <c r="A74" s="14" t="inlineStr">
        <is>
          <t>PL</t>
        </is>
      </c>
      <c r="C74" s="14" t="inlineStr">
        <is>
          <t>Total FTE</t>
        </is>
      </c>
      <c r="D74" s="26">
        <f>D37+D42+D47+D52+D57+D62</f>
        <v/>
      </c>
      <c r="E74" s="26">
        <f>E37+E42+E47+E52+E57+E62</f>
        <v/>
      </c>
      <c r="F74" s="26">
        <f>F37+F42+F47+F52+F57+F62</f>
        <v/>
      </c>
      <c r="G74" s="26">
        <f>G37+G42+G47+G52+G57+G62</f>
        <v/>
      </c>
      <c r="H74" s="26">
        <f>H37+H42+H47+H52+H57+H62</f>
        <v/>
      </c>
      <c r="I74" s="26">
        <f>I37+I42+I47+I52+I57+I62</f>
        <v/>
      </c>
      <c r="J74" s="26">
        <f>J37+J42+J47+J52+J57+J62</f>
        <v/>
      </c>
      <c r="K74" s="26">
        <f>K37+K42+K47+K52+K57+K62</f>
        <v/>
      </c>
      <c r="L74" s="26">
        <f>L37+L42+L47+L52+L57+L62</f>
        <v/>
      </c>
      <c r="M74" s="26">
        <f>M37+M42+M47+M52+M57+M62</f>
        <v/>
      </c>
      <c r="N74" s="26">
        <f>N37+N42+N47+N52+N57+N62</f>
        <v/>
      </c>
      <c r="O74" s="26">
        <f>O37+O42+O47+O52+O57+O62</f>
        <v/>
      </c>
      <c r="P74" s="26">
        <f>P37+P42+P47+P52+P57+P62</f>
        <v/>
      </c>
      <c r="Q74" s="26">
        <f>AVERAGE(E74:P74)</f>
        <v/>
      </c>
    </row>
    <row r="75">
      <c r="A75" s="14" t="inlineStr">
        <is>
          <t>PL</t>
        </is>
      </c>
      <c r="C75" s="14" t="inlineStr">
        <is>
          <t>Payroll cost</t>
        </is>
      </c>
      <c r="E75" s="39">
        <f>E40+E45+E50+E55+E60+E65</f>
        <v/>
      </c>
      <c r="F75" s="39">
        <f>F40+F45+F50+F55+F60+F65</f>
        <v/>
      </c>
      <c r="G75" s="39">
        <f>G40+G45+G50+G55+G60+G65</f>
        <v/>
      </c>
      <c r="H75" s="39">
        <f>H40+H45+H50+H55+H60+H65</f>
        <v/>
      </c>
      <c r="I75" s="39">
        <f>I40+I45+I50+I55+I60+I65</f>
        <v/>
      </c>
      <c r="J75" s="39">
        <f>J40+J45+J50+J55+J60+J65</f>
        <v/>
      </c>
      <c r="K75" s="39">
        <f>K40+K45+K50+K55+K60+K65</f>
        <v/>
      </c>
      <c r="L75" s="39">
        <f>L40+L45+L50+L55+L60+L65</f>
        <v/>
      </c>
      <c r="M75" s="39">
        <f>M40+M45+M50+M55+M60+M65</f>
        <v/>
      </c>
      <c r="N75" s="39">
        <f>N40+N45+N50+N55+N60+N65</f>
        <v/>
      </c>
      <c r="O75" s="39">
        <f>O40+O45+O50+O55+O60+O65</f>
        <v/>
      </c>
      <c r="P75" s="39">
        <f>P40+P45+P50+P55+P60+P65</f>
        <v/>
      </c>
      <c r="Q75" s="27">
        <f>SUM(E75:P75)</f>
        <v/>
      </c>
    </row>
    <row r="76">
      <c r="A76" s="14" t="inlineStr">
        <is>
          <t>PL</t>
        </is>
      </c>
      <c r="C76" s="14" t="inlineStr">
        <is>
          <t>Pay-equity remediation</t>
        </is>
      </c>
      <c r="E76" s="39">
        <f>IF(AND($N$3&gt;0,E$5&gt;=$N$3),INDEX(Settings!$E$49:$E$50,MATCH("PL",Settings!$B$49:$B$50,0))*INDEX(Settings!$F$49:$F$50,MATCH("PL",Settings!$B$49:$B$50,0))/12,0)</f>
        <v/>
      </c>
      <c r="F76" s="39">
        <f>IF(AND($N$3&gt;0,F$5&gt;=$N$3),INDEX(Settings!$E$49:$E$50,MATCH("PL",Settings!$B$49:$B$50,0))*INDEX(Settings!$F$49:$F$50,MATCH("PL",Settings!$B$49:$B$50,0))/12,0)</f>
        <v/>
      </c>
      <c r="G76" s="39">
        <f>IF(AND($N$3&gt;0,G$5&gt;=$N$3),INDEX(Settings!$E$49:$E$50,MATCH("PL",Settings!$B$49:$B$50,0))*INDEX(Settings!$F$49:$F$50,MATCH("PL",Settings!$B$49:$B$50,0))/12,0)</f>
        <v/>
      </c>
      <c r="H76" s="39">
        <f>IF(AND($N$3&gt;0,H$5&gt;=$N$3),INDEX(Settings!$E$49:$E$50,MATCH("PL",Settings!$B$49:$B$50,0))*INDEX(Settings!$F$49:$F$50,MATCH("PL",Settings!$B$49:$B$50,0))/12,0)</f>
        <v/>
      </c>
      <c r="I76" s="39">
        <f>IF(AND($N$3&gt;0,I$5&gt;=$N$3),INDEX(Settings!$E$49:$E$50,MATCH("PL",Settings!$B$49:$B$50,0))*INDEX(Settings!$F$49:$F$50,MATCH("PL",Settings!$B$49:$B$50,0))/12,0)</f>
        <v/>
      </c>
      <c r="J76" s="39">
        <f>IF(AND($N$3&gt;0,J$5&gt;=$N$3),INDEX(Settings!$E$49:$E$50,MATCH("PL",Settings!$B$49:$B$50,0))*INDEX(Settings!$F$49:$F$50,MATCH("PL",Settings!$B$49:$B$50,0))/12,0)</f>
        <v/>
      </c>
      <c r="K76" s="39">
        <f>IF(AND($N$3&gt;0,K$5&gt;=$N$3),INDEX(Settings!$E$49:$E$50,MATCH("PL",Settings!$B$49:$B$50,0))*INDEX(Settings!$F$49:$F$50,MATCH("PL",Settings!$B$49:$B$50,0))/12,0)</f>
        <v/>
      </c>
      <c r="L76" s="39">
        <f>IF(AND($N$3&gt;0,L$5&gt;=$N$3),INDEX(Settings!$E$49:$E$50,MATCH("PL",Settings!$B$49:$B$50,0))*INDEX(Settings!$F$49:$F$50,MATCH("PL",Settings!$B$49:$B$50,0))/12,0)</f>
        <v/>
      </c>
      <c r="M76" s="39">
        <f>IF(AND($N$3&gt;0,M$5&gt;=$N$3),INDEX(Settings!$E$49:$E$50,MATCH("PL",Settings!$B$49:$B$50,0))*INDEX(Settings!$F$49:$F$50,MATCH("PL",Settings!$B$49:$B$50,0))/12,0)</f>
        <v/>
      </c>
      <c r="N76" s="39">
        <f>IF(AND($N$3&gt;0,N$5&gt;=$N$3),INDEX(Settings!$E$49:$E$50,MATCH("PL",Settings!$B$49:$B$50,0))*INDEX(Settings!$F$49:$F$50,MATCH("PL",Settings!$B$49:$B$50,0))/12,0)</f>
        <v/>
      </c>
      <c r="O76" s="39">
        <f>IF(AND($N$3&gt;0,O$5&gt;=$N$3),INDEX(Settings!$E$49:$E$50,MATCH("PL",Settings!$B$49:$B$50,0))*INDEX(Settings!$F$49:$F$50,MATCH("PL",Settings!$B$49:$B$50,0))/12,0)</f>
        <v/>
      </c>
      <c r="P76" s="39">
        <f>IF(AND($N$3&gt;0,P$5&gt;=$N$3),INDEX(Settings!$E$49:$E$50,MATCH("PL",Settings!$B$49:$B$50,0))*INDEX(Settings!$F$49:$F$50,MATCH("PL",Settings!$B$49:$B$50,0))/12,0)</f>
        <v/>
      </c>
      <c r="Q76" s="27">
        <f>SUM(E76:P76)</f>
        <v/>
      </c>
    </row>
    <row r="77">
      <c r="A77" s="14" t="inlineStr">
        <is>
          <t>PL</t>
        </is>
      </c>
      <c r="C77" s="14" t="inlineStr">
        <is>
          <t>Hiring cost</t>
        </is>
      </c>
      <c r="E77" s="39">
        <f>E41+E46+E51+E56+E61+E66</f>
        <v/>
      </c>
      <c r="F77" s="39">
        <f>F41+F46+F51+F56+F61+F66</f>
        <v/>
      </c>
      <c r="G77" s="39">
        <f>G41+G46+G51+G56+G61+G66</f>
        <v/>
      </c>
      <c r="H77" s="39">
        <f>H41+H46+H51+H56+H61+H66</f>
        <v/>
      </c>
      <c r="I77" s="39">
        <f>I41+I46+I51+I56+I61+I66</f>
        <v/>
      </c>
      <c r="J77" s="39">
        <f>J41+J46+J51+J56+J61+J66</f>
        <v/>
      </c>
      <c r="K77" s="39">
        <f>K41+K46+K51+K56+K61+K66</f>
        <v/>
      </c>
      <c r="L77" s="39">
        <f>L41+L46+L51+L56+L61+L66</f>
        <v/>
      </c>
      <c r="M77" s="39">
        <f>M41+M46+M51+M56+M61+M66</f>
        <v/>
      </c>
      <c r="N77" s="39">
        <f>N41+N46+N51+N56+N61+N66</f>
        <v/>
      </c>
      <c r="O77" s="39">
        <f>O41+O46+O51+O56+O61+O66</f>
        <v/>
      </c>
      <c r="P77" s="39">
        <f>P41+P46+P51+P56+P61+P66</f>
        <v/>
      </c>
      <c r="Q77" s="27">
        <f>SUM(E77:P77)</f>
        <v/>
      </c>
    </row>
    <row r="78">
      <c r="A78" s="14" t="inlineStr">
        <is>
          <t>PL</t>
        </is>
      </c>
      <c r="C78" s="14" t="inlineStr">
        <is>
          <t>Hires</t>
        </is>
      </c>
      <c r="E78" s="38">
        <f>E39+E44+E49+E54+E59+E64</f>
        <v/>
      </c>
      <c r="F78" s="38">
        <f>F39+F44+F49+F54+F59+F64</f>
        <v/>
      </c>
      <c r="G78" s="38">
        <f>G39+G44+G49+G54+G59+G64</f>
        <v/>
      </c>
      <c r="H78" s="38">
        <f>H39+H44+H49+H54+H59+H64</f>
        <v/>
      </c>
      <c r="I78" s="38">
        <f>I39+I44+I49+I54+I59+I64</f>
        <v/>
      </c>
      <c r="J78" s="38">
        <f>J39+J44+J49+J54+J59+J64</f>
        <v/>
      </c>
      <c r="K78" s="38">
        <f>K39+K44+K49+K54+K59+K64</f>
        <v/>
      </c>
      <c r="L78" s="38">
        <f>L39+L44+L49+L54+L59+L64</f>
        <v/>
      </c>
      <c r="M78" s="38">
        <f>M39+M44+M49+M54+M59+M64</f>
        <v/>
      </c>
      <c r="N78" s="38">
        <f>N39+N44+N49+N54+N59+N64</f>
        <v/>
      </c>
      <c r="O78" s="38">
        <f>O39+O44+O49+O54+O59+O64</f>
        <v/>
      </c>
      <c r="P78" s="38">
        <f>P39+P44+P49+P54+P59+P64</f>
        <v/>
      </c>
      <c r="Q78" s="26">
        <f>SUM(E78:P78)</f>
        <v/>
      </c>
    </row>
  </sheetData>
  <pageMargins left="0.75" right="0.75" top="1" bottom="1" header="0.5" footer="0.5"/>
  <pageSetup orientation="landscape" fitToHeight="0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U78"/>
  <sheetViews>
    <sheetView showGridLines="0" workbookViewId="0">
      <pane xSplit="4" ySplit="6" topLeftCell="E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8" customWidth="1" min="2" max="2"/>
    <col width="12" customWidth="1" min="3" max="3"/>
    <col width="11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</cols>
  <sheetData>
    <row r="1">
      <c r="A1" s="12" t="inlineStr">
        <is>
          <t>FY2027 forecast: Pay equity first</t>
        </is>
      </c>
    </row>
    <row r="2">
      <c r="A2" s="13" t="inlineStr">
        <is>
          <t>FTE(m) = FTE(m-1) - leavers + hires. Leavers = FTE(m-1) x monthly attrition. Hires = backfills of leavers from 'time to hire' months earlier x replacement, plus planned growth; none after a hiring freeze.</t>
        </is>
      </c>
    </row>
    <row r="3">
      <c r="E3" s="14" t="inlineStr">
        <is>
          <t>Attrition x</t>
        </is>
      </c>
      <c r="F3" s="6">
        <f>Settings!C59</f>
        <v/>
      </c>
      <c r="G3" s="14" t="inlineStr">
        <is>
          <t>Replacement</t>
        </is>
      </c>
      <c r="H3" s="6">
        <f>Settings!D59</f>
        <v/>
      </c>
      <c r="I3" s="14" t="inlineStr">
        <is>
          <t>Growth x</t>
        </is>
      </c>
      <c r="J3" s="6">
        <f>Settings!E59</f>
        <v/>
      </c>
      <c r="K3" s="14" t="inlineStr">
        <is>
          <t>Freeze from month</t>
        </is>
      </c>
      <c r="L3" s="6">
        <f>Settings!F59</f>
        <v/>
      </c>
      <c r="M3" s="14" t="inlineStr">
        <is>
          <t>Remediation from month</t>
        </is>
      </c>
      <c r="N3" s="6">
        <f>Settings!G59</f>
        <v/>
      </c>
    </row>
    <row r="5">
      <c r="D5" s="31" t="n">
        <v>0</v>
      </c>
      <c r="E5" s="31" t="n">
        <v>1</v>
      </c>
      <c r="F5" s="31" t="n">
        <v>2</v>
      </c>
      <c r="G5" s="31" t="n">
        <v>3</v>
      </c>
      <c r="H5" s="31" t="n">
        <v>4</v>
      </c>
      <c r="I5" s="31" t="n">
        <v>5</v>
      </c>
      <c r="J5" s="31" t="n">
        <v>6</v>
      </c>
      <c r="K5" s="31" t="n">
        <v>7</v>
      </c>
      <c r="L5" s="31" t="n">
        <v>8</v>
      </c>
      <c r="M5" s="31" t="n">
        <v>9</v>
      </c>
      <c r="N5" s="31" t="n">
        <v>10</v>
      </c>
      <c r="O5" s="31" t="n">
        <v>11</v>
      </c>
      <c r="P5" s="31" t="n">
        <v>12</v>
      </c>
    </row>
    <row r="6" ht="30" customHeight="1">
      <c r="A6" s="16" t="inlineStr">
        <is>
          <t>Entity</t>
        </is>
      </c>
      <c r="B6" s="16" t="inlineStr">
        <is>
          <t>Department</t>
        </is>
      </c>
      <c r="C6" s="16" t="inlineStr">
        <is>
          <t>Line</t>
        </is>
      </c>
      <c r="D6" s="16" t="inlineStr">
        <is>
          <t>Opening</t>
        </is>
      </c>
      <c r="E6" s="16" t="inlineStr">
        <is>
          <t>M1</t>
        </is>
      </c>
      <c r="F6" s="16" t="inlineStr">
        <is>
          <t>M2</t>
        </is>
      </c>
      <c r="G6" s="16" t="inlineStr">
        <is>
          <t>M3</t>
        </is>
      </c>
      <c r="H6" s="16" t="inlineStr">
        <is>
          <t>M4</t>
        </is>
      </c>
      <c r="I6" s="16" t="inlineStr">
        <is>
          <t>M5</t>
        </is>
      </c>
      <c r="J6" s="16" t="inlineStr">
        <is>
          <t>M6</t>
        </is>
      </c>
      <c r="K6" s="16" t="inlineStr">
        <is>
          <t>M7</t>
        </is>
      </c>
      <c r="L6" s="16" t="inlineStr">
        <is>
          <t>M8</t>
        </is>
      </c>
      <c r="M6" s="16" t="inlineStr">
        <is>
          <t>M9</t>
        </is>
      </c>
      <c r="N6" s="16" t="inlineStr">
        <is>
          <t>M10</t>
        </is>
      </c>
      <c r="O6" s="16" t="inlineStr">
        <is>
          <t>M11</t>
        </is>
      </c>
      <c r="P6" s="16" t="inlineStr">
        <is>
          <t>M12</t>
        </is>
      </c>
      <c r="Q6" s="16" t="inlineStr">
        <is>
          <t>FY total / avg</t>
        </is>
      </c>
      <c r="R6" s="16" t="inlineStr">
        <is>
          <t>Monthly attrition</t>
        </is>
      </c>
      <c r="S6" s="16" t="inlineStr">
        <is>
          <t>Monthly growth</t>
        </is>
      </c>
      <c r="T6" s="16" t="inlineStr">
        <is>
          <t>Cost per FTE</t>
        </is>
      </c>
      <c r="U6" s="16" t="inlineStr">
        <is>
          <t>Pay review</t>
        </is>
      </c>
    </row>
    <row r="7">
      <c r="A7" s="32" t="inlineStr">
        <is>
          <t>IT</t>
        </is>
      </c>
      <c r="B7" s="32" t="inlineStr">
        <is>
          <t>Customer Service</t>
        </is>
      </c>
      <c r="C7" s="33" t="inlineStr">
        <is>
          <t>FTE</t>
        </is>
      </c>
      <c r="D7" s="34">
        <f>'Drivers FY27'!C5</f>
        <v/>
      </c>
      <c r="E7" s="26">
        <f>D7-E8+E9</f>
        <v/>
      </c>
      <c r="F7" s="26">
        <f>E7-F8+F9</f>
        <v/>
      </c>
      <c r="G7" s="26">
        <f>F7-G8+G9</f>
        <v/>
      </c>
      <c r="H7" s="26">
        <f>G7-H8+H9</f>
        <v/>
      </c>
      <c r="I7" s="26">
        <f>H7-I8+I9</f>
        <v/>
      </c>
      <c r="J7" s="26">
        <f>I7-J8+J9</f>
        <v/>
      </c>
      <c r="K7" s="26">
        <f>J7-K8+K9</f>
        <v/>
      </c>
      <c r="L7" s="26">
        <f>K7-L8+L9</f>
        <v/>
      </c>
      <c r="M7" s="26">
        <f>L7-M8+M9</f>
        <v/>
      </c>
      <c r="N7" s="26">
        <f>M7-N8+N9</f>
        <v/>
      </c>
      <c r="O7" s="26">
        <f>N7-O8+O9</f>
        <v/>
      </c>
      <c r="P7" s="26">
        <f>O7-P8+P9</f>
        <v/>
      </c>
      <c r="Q7" s="26">
        <f>AVERAGE(E7:P7)</f>
        <v/>
      </c>
      <c r="R7" s="35">
        <f>'Drivers FY27'!G5*$F$3/12</f>
        <v/>
      </c>
      <c r="S7" s="20">
        <f>'Drivers FY27'!H5*$J$3</f>
        <v/>
      </c>
      <c r="T7" s="17">
        <f>'Drivers FY27'!D5</f>
        <v/>
      </c>
      <c r="U7" s="19">
        <f>'Drivers FY27'!I5</f>
        <v/>
      </c>
    </row>
    <row r="8">
      <c r="A8" s="32" t="inlineStr">
        <is>
          <t>IT</t>
        </is>
      </c>
      <c r="B8" s="32" t="inlineStr">
        <is>
          <t>Customer Service</t>
        </is>
      </c>
      <c r="C8" s="36" t="inlineStr">
        <is>
          <t>Leavers</t>
        </is>
      </c>
      <c r="D8" s="37" t="n"/>
      <c r="E8" s="38">
        <f>D7*$R7</f>
        <v/>
      </c>
      <c r="F8" s="38">
        <f>E7*$R7</f>
        <v/>
      </c>
      <c r="G8" s="38">
        <f>F7*$R7</f>
        <v/>
      </c>
      <c r="H8" s="38">
        <f>G7*$R7</f>
        <v/>
      </c>
      <c r="I8" s="38">
        <f>H7*$R7</f>
        <v/>
      </c>
      <c r="J8" s="38">
        <f>I7*$R7</f>
        <v/>
      </c>
      <c r="K8" s="38">
        <f>J7*$R7</f>
        <v/>
      </c>
      <c r="L8" s="38">
        <f>K7*$R7</f>
        <v/>
      </c>
      <c r="M8" s="38">
        <f>L7*$R7</f>
        <v/>
      </c>
      <c r="N8" s="38">
        <f>M7*$R7</f>
        <v/>
      </c>
      <c r="O8" s="38">
        <f>N7*$R7</f>
        <v/>
      </c>
      <c r="P8" s="38">
        <f>O7*$R7</f>
        <v/>
      </c>
      <c r="Q8" s="26">
        <f>SUM(E8:P8)</f>
        <v/>
      </c>
    </row>
    <row r="9">
      <c r="A9" s="32" t="inlineStr">
        <is>
          <t>IT</t>
        </is>
      </c>
      <c r="B9" s="32" t="inlineStr">
        <is>
          <t>Customer Service</t>
        </is>
      </c>
      <c r="C9" s="36" t="inlineStr">
        <is>
          <t>Hires</t>
        </is>
      </c>
      <c r="D9" s="37" t="n"/>
      <c r="E9" s="38">
        <f>IF(AND($L$3&gt;0,E$5&gt;=$L$3),0,IF(E$5&gt;Settings!$C$52,INDEX($E8:E8,E$5-Settings!$C$52),$D7*$R7)*$H$3+$D7*$S7/12)</f>
        <v/>
      </c>
      <c r="F9" s="38">
        <f>IF(AND($L$3&gt;0,F$5&gt;=$L$3),0,IF(F$5&gt;Settings!$C$52,INDEX($E8:E8,F$5-Settings!$C$52),$D7*$R7)*$H$3+$D7*$S7/12)</f>
        <v/>
      </c>
      <c r="G9" s="38">
        <f>IF(AND($L$3&gt;0,G$5&gt;=$L$3),0,IF(G$5&gt;Settings!$C$52,INDEX($E8:F8,G$5-Settings!$C$52),$D7*$R7)*$H$3+$D7*$S7/12)</f>
        <v/>
      </c>
      <c r="H9" s="38">
        <f>IF(AND($L$3&gt;0,H$5&gt;=$L$3),0,IF(H$5&gt;Settings!$C$52,INDEX($E8:G8,H$5-Settings!$C$52),$D7*$R7)*$H$3+$D7*$S7/12)</f>
        <v/>
      </c>
      <c r="I9" s="38">
        <f>IF(AND($L$3&gt;0,I$5&gt;=$L$3),0,IF(I$5&gt;Settings!$C$52,INDEX($E8:H8,I$5-Settings!$C$52),$D7*$R7)*$H$3+$D7*$S7/12)</f>
        <v/>
      </c>
      <c r="J9" s="38">
        <f>IF(AND($L$3&gt;0,J$5&gt;=$L$3),0,IF(J$5&gt;Settings!$C$52,INDEX($E8:I8,J$5-Settings!$C$52),$D7*$R7)*$H$3+$D7*$S7/12)</f>
        <v/>
      </c>
      <c r="K9" s="38">
        <f>IF(AND($L$3&gt;0,K$5&gt;=$L$3),0,IF(K$5&gt;Settings!$C$52,INDEX($E8:J8,K$5-Settings!$C$52),$D7*$R7)*$H$3+$D7*$S7/12)</f>
        <v/>
      </c>
      <c r="L9" s="38">
        <f>IF(AND($L$3&gt;0,L$5&gt;=$L$3),0,IF(L$5&gt;Settings!$C$52,INDEX($E8:K8,L$5-Settings!$C$52),$D7*$R7)*$H$3+$D7*$S7/12)</f>
        <v/>
      </c>
      <c r="M9" s="38">
        <f>IF(AND($L$3&gt;0,M$5&gt;=$L$3),0,IF(M$5&gt;Settings!$C$52,INDEX($E8:L8,M$5-Settings!$C$52),$D7*$R7)*$H$3+$D7*$S7/12)</f>
        <v/>
      </c>
      <c r="N9" s="38">
        <f>IF(AND($L$3&gt;0,N$5&gt;=$L$3),0,IF(N$5&gt;Settings!$C$52,INDEX($E8:M8,N$5-Settings!$C$52),$D7*$R7)*$H$3+$D7*$S7/12)</f>
        <v/>
      </c>
      <c r="O9" s="38">
        <f>IF(AND($L$3&gt;0,O$5&gt;=$L$3),0,IF(O$5&gt;Settings!$C$52,INDEX($E8:N8,O$5-Settings!$C$52),$D7*$R7)*$H$3+$D7*$S7/12)</f>
        <v/>
      </c>
      <c r="P9" s="38">
        <f>IF(AND($L$3&gt;0,P$5&gt;=$L$3),0,IF(P$5&gt;Settings!$C$52,INDEX($E8:O8,P$5-Settings!$C$52),$D7*$R7)*$H$3+$D7*$S7/12)</f>
        <v/>
      </c>
      <c r="Q9" s="26">
        <f>SUM(E9:P9)</f>
        <v/>
      </c>
    </row>
    <row r="10">
      <c r="A10" s="32" t="inlineStr">
        <is>
          <t>IT</t>
        </is>
      </c>
      <c r="B10" s="32" t="inlineStr">
        <is>
          <t>Customer Service</t>
        </is>
      </c>
      <c r="C10" s="36" t="inlineStr">
        <is>
          <t>Payroll cost</t>
        </is>
      </c>
      <c r="D10" s="37" t="n"/>
      <c r="E10" s="39">
        <f>E7*($T7*(1+IF(E$5&gt;=Settings!$C$51,$U7,0)))/12</f>
        <v/>
      </c>
      <c r="F10" s="39">
        <f>F7*($T7*(1+IF(F$5&gt;=Settings!$C$51,$U7,0)))/12</f>
        <v/>
      </c>
      <c r="G10" s="39">
        <f>G7*($T7*(1+IF(G$5&gt;=Settings!$C$51,$U7,0)))/12</f>
        <v/>
      </c>
      <c r="H10" s="39">
        <f>H7*($T7*(1+IF(H$5&gt;=Settings!$C$51,$U7,0)))/12</f>
        <v/>
      </c>
      <c r="I10" s="39">
        <f>I7*($T7*(1+IF(I$5&gt;=Settings!$C$51,$U7,0)))/12</f>
        <v/>
      </c>
      <c r="J10" s="39">
        <f>J7*($T7*(1+IF(J$5&gt;=Settings!$C$51,$U7,0)))/12</f>
        <v/>
      </c>
      <c r="K10" s="39">
        <f>K7*($T7*(1+IF(K$5&gt;=Settings!$C$51,$U7,0)))/12</f>
        <v/>
      </c>
      <c r="L10" s="39">
        <f>L7*($T7*(1+IF(L$5&gt;=Settings!$C$51,$U7,0)))/12</f>
        <v/>
      </c>
      <c r="M10" s="39">
        <f>M7*($T7*(1+IF(M$5&gt;=Settings!$C$51,$U7,0)))/12</f>
        <v/>
      </c>
      <c r="N10" s="39">
        <f>N7*($T7*(1+IF(N$5&gt;=Settings!$C$51,$U7,0)))/12</f>
        <v/>
      </c>
      <c r="O10" s="39">
        <f>O7*($T7*(1+IF(O$5&gt;=Settings!$C$51,$U7,0)))/12</f>
        <v/>
      </c>
      <c r="P10" s="39">
        <f>P7*($T7*(1+IF(P$5&gt;=Settings!$C$51,$U7,0)))/12</f>
        <v/>
      </c>
      <c r="Q10" s="27">
        <f>SUM(E10:P10)</f>
        <v/>
      </c>
    </row>
    <row r="11">
      <c r="A11" s="32" t="inlineStr">
        <is>
          <t>IT</t>
        </is>
      </c>
      <c r="B11" s="32" t="inlineStr">
        <is>
          <t>Customer Service</t>
        </is>
      </c>
      <c r="C11" s="36" t="inlineStr">
        <is>
          <t>Hiring cost</t>
        </is>
      </c>
      <c r="D11" s="37" t="n"/>
      <c r="E11" s="39">
        <f>E9*'Drivers FY27'!$J$5</f>
        <v/>
      </c>
      <c r="F11" s="39">
        <f>F9*'Drivers FY27'!$J$5</f>
        <v/>
      </c>
      <c r="G11" s="39">
        <f>G9*'Drivers FY27'!$J$5</f>
        <v/>
      </c>
      <c r="H11" s="39">
        <f>H9*'Drivers FY27'!$J$5</f>
        <v/>
      </c>
      <c r="I11" s="39">
        <f>I9*'Drivers FY27'!$J$5</f>
        <v/>
      </c>
      <c r="J11" s="39">
        <f>J9*'Drivers FY27'!$J$5</f>
        <v/>
      </c>
      <c r="K11" s="39">
        <f>K9*'Drivers FY27'!$J$5</f>
        <v/>
      </c>
      <c r="L11" s="39">
        <f>L9*'Drivers FY27'!$J$5</f>
        <v/>
      </c>
      <c r="M11" s="39">
        <f>M9*'Drivers FY27'!$J$5</f>
        <v/>
      </c>
      <c r="N11" s="39">
        <f>N9*'Drivers FY27'!$J$5</f>
        <v/>
      </c>
      <c r="O11" s="39">
        <f>O9*'Drivers FY27'!$J$5</f>
        <v/>
      </c>
      <c r="P11" s="39">
        <f>P9*'Drivers FY27'!$J$5</f>
        <v/>
      </c>
      <c r="Q11" s="27">
        <f>SUM(E11:P11)</f>
        <v/>
      </c>
    </row>
    <row r="12">
      <c r="A12" s="5" t="inlineStr">
        <is>
          <t>IT</t>
        </is>
      </c>
      <c r="B12" s="5" t="inlineStr">
        <is>
          <t>Operations</t>
        </is>
      </c>
      <c r="C12" s="14" t="inlineStr">
        <is>
          <t>FTE</t>
        </is>
      </c>
      <c r="D12" s="21">
        <f>'Drivers FY27'!C6</f>
        <v/>
      </c>
      <c r="E12" s="22">
        <f>D12-E13+E14</f>
        <v/>
      </c>
      <c r="F12" s="22">
        <f>E12-F13+F14</f>
        <v/>
      </c>
      <c r="G12" s="22">
        <f>F12-G13+G14</f>
        <v/>
      </c>
      <c r="H12" s="22">
        <f>G12-H13+H14</f>
        <v/>
      </c>
      <c r="I12" s="22">
        <f>H12-I13+I14</f>
        <v/>
      </c>
      <c r="J12" s="22">
        <f>I12-J13+J14</f>
        <v/>
      </c>
      <c r="K12" s="22">
        <f>J12-K13+K14</f>
        <v/>
      </c>
      <c r="L12" s="22">
        <f>K12-L13+L14</f>
        <v/>
      </c>
      <c r="M12" s="22">
        <f>L12-M13+M14</f>
        <v/>
      </c>
      <c r="N12" s="22">
        <f>M12-N13+N14</f>
        <v/>
      </c>
      <c r="O12" s="22">
        <f>N12-O13+O14</f>
        <v/>
      </c>
      <c r="P12" s="22">
        <f>O12-P13+P14</f>
        <v/>
      </c>
      <c r="Q12" s="22">
        <f>AVERAGE(E12:P12)</f>
        <v/>
      </c>
      <c r="R12" s="35">
        <f>'Drivers FY27'!G6*$F$3/12</f>
        <v/>
      </c>
      <c r="S12" s="20">
        <f>'Drivers FY27'!H6*$J$3</f>
        <v/>
      </c>
      <c r="T12" s="17">
        <f>'Drivers FY27'!D6</f>
        <v/>
      </c>
      <c r="U12" s="19">
        <f>'Drivers FY27'!I6</f>
        <v/>
      </c>
    </row>
    <row r="13">
      <c r="A13" s="5" t="inlineStr">
        <is>
          <t>IT</t>
        </is>
      </c>
      <c r="B13" s="5" t="inlineStr">
        <is>
          <t>Operations</t>
        </is>
      </c>
      <c r="C13" s="4" t="inlineStr">
        <is>
          <t>Leavers</t>
        </is>
      </c>
      <c r="E13" s="25">
        <f>D12*$R12</f>
        <v/>
      </c>
      <c r="F13" s="25">
        <f>E12*$R12</f>
        <v/>
      </c>
      <c r="G13" s="25">
        <f>F12*$R12</f>
        <v/>
      </c>
      <c r="H13" s="25">
        <f>G12*$R12</f>
        <v/>
      </c>
      <c r="I13" s="25">
        <f>H12*$R12</f>
        <v/>
      </c>
      <c r="J13" s="25">
        <f>I12*$R12</f>
        <v/>
      </c>
      <c r="K13" s="25">
        <f>J12*$R12</f>
        <v/>
      </c>
      <c r="L13" s="25">
        <f>K12*$R12</f>
        <v/>
      </c>
      <c r="M13" s="25">
        <f>L12*$R12</f>
        <v/>
      </c>
      <c r="N13" s="25">
        <f>M12*$R12</f>
        <v/>
      </c>
      <c r="O13" s="25">
        <f>N12*$R12</f>
        <v/>
      </c>
      <c r="P13" s="25">
        <f>O12*$R12</f>
        <v/>
      </c>
      <c r="Q13" s="22">
        <f>SUM(E13:P13)</f>
        <v/>
      </c>
    </row>
    <row r="14">
      <c r="A14" s="5" t="inlineStr">
        <is>
          <t>IT</t>
        </is>
      </c>
      <c r="B14" s="5" t="inlineStr">
        <is>
          <t>Operations</t>
        </is>
      </c>
      <c r="C14" s="4" t="inlineStr">
        <is>
          <t>Hires</t>
        </is>
      </c>
      <c r="E14" s="25">
        <f>IF(AND($L$3&gt;0,E$5&gt;=$L$3),0,IF(E$5&gt;Settings!$C$52,INDEX($E13:E13,E$5-Settings!$C$52),$D12*$R12)*$H$3+$D12*$S12/12)</f>
        <v/>
      </c>
      <c r="F14" s="25">
        <f>IF(AND($L$3&gt;0,F$5&gt;=$L$3),0,IF(F$5&gt;Settings!$C$52,INDEX($E13:E13,F$5-Settings!$C$52),$D12*$R12)*$H$3+$D12*$S12/12)</f>
        <v/>
      </c>
      <c r="G14" s="25">
        <f>IF(AND($L$3&gt;0,G$5&gt;=$L$3),0,IF(G$5&gt;Settings!$C$52,INDEX($E13:F13,G$5-Settings!$C$52),$D12*$R12)*$H$3+$D12*$S12/12)</f>
        <v/>
      </c>
      <c r="H14" s="25">
        <f>IF(AND($L$3&gt;0,H$5&gt;=$L$3),0,IF(H$5&gt;Settings!$C$52,INDEX($E13:G13,H$5-Settings!$C$52),$D12*$R12)*$H$3+$D12*$S12/12)</f>
        <v/>
      </c>
      <c r="I14" s="25">
        <f>IF(AND($L$3&gt;0,I$5&gt;=$L$3),0,IF(I$5&gt;Settings!$C$52,INDEX($E13:H13,I$5-Settings!$C$52),$D12*$R12)*$H$3+$D12*$S12/12)</f>
        <v/>
      </c>
      <c r="J14" s="25">
        <f>IF(AND($L$3&gt;0,J$5&gt;=$L$3),0,IF(J$5&gt;Settings!$C$52,INDEX($E13:I13,J$5-Settings!$C$52),$D12*$R12)*$H$3+$D12*$S12/12)</f>
        <v/>
      </c>
      <c r="K14" s="25">
        <f>IF(AND($L$3&gt;0,K$5&gt;=$L$3),0,IF(K$5&gt;Settings!$C$52,INDEX($E13:J13,K$5-Settings!$C$52),$D12*$R12)*$H$3+$D12*$S12/12)</f>
        <v/>
      </c>
      <c r="L14" s="25">
        <f>IF(AND($L$3&gt;0,L$5&gt;=$L$3),0,IF(L$5&gt;Settings!$C$52,INDEX($E13:K13,L$5-Settings!$C$52),$D12*$R12)*$H$3+$D12*$S12/12)</f>
        <v/>
      </c>
      <c r="M14" s="25">
        <f>IF(AND($L$3&gt;0,M$5&gt;=$L$3),0,IF(M$5&gt;Settings!$C$52,INDEX($E13:L13,M$5-Settings!$C$52),$D12*$R12)*$H$3+$D12*$S12/12)</f>
        <v/>
      </c>
      <c r="N14" s="25">
        <f>IF(AND($L$3&gt;0,N$5&gt;=$L$3),0,IF(N$5&gt;Settings!$C$52,INDEX($E13:M13,N$5-Settings!$C$52),$D12*$R12)*$H$3+$D12*$S12/12)</f>
        <v/>
      </c>
      <c r="O14" s="25">
        <f>IF(AND($L$3&gt;0,O$5&gt;=$L$3),0,IF(O$5&gt;Settings!$C$52,INDEX($E13:N13,O$5-Settings!$C$52),$D12*$R12)*$H$3+$D12*$S12/12)</f>
        <v/>
      </c>
      <c r="P14" s="25">
        <f>IF(AND($L$3&gt;0,P$5&gt;=$L$3),0,IF(P$5&gt;Settings!$C$52,INDEX($E13:O13,P$5-Settings!$C$52),$D12*$R12)*$H$3+$D12*$S12/12)</f>
        <v/>
      </c>
      <c r="Q14" s="22">
        <f>SUM(E14:P14)</f>
        <v/>
      </c>
    </row>
    <row r="15">
      <c r="A15" s="5" t="inlineStr">
        <is>
          <t>IT</t>
        </is>
      </c>
      <c r="B15" s="5" t="inlineStr">
        <is>
          <t>Operations</t>
        </is>
      </c>
      <c r="C15" s="4" t="inlineStr">
        <is>
          <t>Payroll cost</t>
        </is>
      </c>
      <c r="E15" s="29">
        <f>E12*($T12*(1+IF(E$5&gt;=Settings!$C$51,$U12,0)))/12</f>
        <v/>
      </c>
      <c r="F15" s="29">
        <f>F12*($T12*(1+IF(F$5&gt;=Settings!$C$51,$U12,0)))/12</f>
        <v/>
      </c>
      <c r="G15" s="29">
        <f>G12*($T12*(1+IF(G$5&gt;=Settings!$C$51,$U12,0)))/12</f>
        <v/>
      </c>
      <c r="H15" s="29">
        <f>H12*($T12*(1+IF(H$5&gt;=Settings!$C$51,$U12,0)))/12</f>
        <v/>
      </c>
      <c r="I15" s="29">
        <f>I12*($T12*(1+IF(I$5&gt;=Settings!$C$51,$U12,0)))/12</f>
        <v/>
      </c>
      <c r="J15" s="29">
        <f>J12*($T12*(1+IF(J$5&gt;=Settings!$C$51,$U12,0)))/12</f>
        <v/>
      </c>
      <c r="K15" s="29">
        <f>K12*($T12*(1+IF(K$5&gt;=Settings!$C$51,$U12,0)))/12</f>
        <v/>
      </c>
      <c r="L15" s="29">
        <f>L12*($T12*(1+IF(L$5&gt;=Settings!$C$51,$U12,0)))/12</f>
        <v/>
      </c>
      <c r="M15" s="29">
        <f>M12*($T12*(1+IF(M$5&gt;=Settings!$C$51,$U12,0)))/12</f>
        <v/>
      </c>
      <c r="N15" s="29">
        <f>N12*($T12*(1+IF(N$5&gt;=Settings!$C$51,$U12,0)))/12</f>
        <v/>
      </c>
      <c r="O15" s="29">
        <f>O12*($T12*(1+IF(O$5&gt;=Settings!$C$51,$U12,0)))/12</f>
        <v/>
      </c>
      <c r="P15" s="29">
        <f>P12*($T12*(1+IF(P$5&gt;=Settings!$C$51,$U12,0)))/12</f>
        <v/>
      </c>
      <c r="Q15" s="18">
        <f>SUM(E15:P15)</f>
        <v/>
      </c>
    </row>
    <row r="16">
      <c r="A16" s="5" t="inlineStr">
        <is>
          <t>IT</t>
        </is>
      </c>
      <c r="B16" s="5" t="inlineStr">
        <is>
          <t>Operations</t>
        </is>
      </c>
      <c r="C16" s="4" t="inlineStr">
        <is>
          <t>Hiring cost</t>
        </is>
      </c>
      <c r="E16" s="29">
        <f>E14*'Drivers FY27'!$J$6</f>
        <v/>
      </c>
      <c r="F16" s="29">
        <f>F14*'Drivers FY27'!$J$6</f>
        <v/>
      </c>
      <c r="G16" s="29">
        <f>G14*'Drivers FY27'!$J$6</f>
        <v/>
      </c>
      <c r="H16" s="29">
        <f>H14*'Drivers FY27'!$J$6</f>
        <v/>
      </c>
      <c r="I16" s="29">
        <f>I14*'Drivers FY27'!$J$6</f>
        <v/>
      </c>
      <c r="J16" s="29">
        <f>J14*'Drivers FY27'!$J$6</f>
        <v/>
      </c>
      <c r="K16" s="29">
        <f>K14*'Drivers FY27'!$J$6</f>
        <v/>
      </c>
      <c r="L16" s="29">
        <f>L14*'Drivers FY27'!$J$6</f>
        <v/>
      </c>
      <c r="M16" s="29">
        <f>M14*'Drivers FY27'!$J$6</f>
        <v/>
      </c>
      <c r="N16" s="29">
        <f>N14*'Drivers FY27'!$J$6</f>
        <v/>
      </c>
      <c r="O16" s="29">
        <f>O14*'Drivers FY27'!$J$6</f>
        <v/>
      </c>
      <c r="P16" s="29">
        <f>P14*'Drivers FY27'!$J$6</f>
        <v/>
      </c>
      <c r="Q16" s="18">
        <f>SUM(E16:P16)</f>
        <v/>
      </c>
    </row>
    <row r="17">
      <c r="A17" s="32" t="inlineStr">
        <is>
          <t>IT</t>
        </is>
      </c>
      <c r="B17" s="32" t="inlineStr">
        <is>
          <t>Tech</t>
        </is>
      </c>
      <c r="C17" s="33" t="inlineStr">
        <is>
          <t>FTE</t>
        </is>
      </c>
      <c r="D17" s="34">
        <f>'Drivers FY27'!C7</f>
        <v/>
      </c>
      <c r="E17" s="26">
        <f>D17-E18+E19</f>
        <v/>
      </c>
      <c r="F17" s="26">
        <f>E17-F18+F19</f>
        <v/>
      </c>
      <c r="G17" s="26">
        <f>F17-G18+G19</f>
        <v/>
      </c>
      <c r="H17" s="26">
        <f>G17-H18+H19</f>
        <v/>
      </c>
      <c r="I17" s="26">
        <f>H17-I18+I19</f>
        <v/>
      </c>
      <c r="J17" s="26">
        <f>I17-J18+J19</f>
        <v/>
      </c>
      <c r="K17" s="26">
        <f>J17-K18+K19</f>
        <v/>
      </c>
      <c r="L17" s="26">
        <f>K17-L18+L19</f>
        <v/>
      </c>
      <c r="M17" s="26">
        <f>L17-M18+M19</f>
        <v/>
      </c>
      <c r="N17" s="26">
        <f>M17-N18+N19</f>
        <v/>
      </c>
      <c r="O17" s="26">
        <f>N17-O18+O19</f>
        <v/>
      </c>
      <c r="P17" s="26">
        <f>O17-P18+P19</f>
        <v/>
      </c>
      <c r="Q17" s="26">
        <f>AVERAGE(E17:P17)</f>
        <v/>
      </c>
      <c r="R17" s="35">
        <f>'Drivers FY27'!G7*$F$3/12</f>
        <v/>
      </c>
      <c r="S17" s="20">
        <f>'Drivers FY27'!H7*$J$3</f>
        <v/>
      </c>
      <c r="T17" s="17">
        <f>'Drivers FY27'!D7</f>
        <v/>
      </c>
      <c r="U17" s="19">
        <f>'Drivers FY27'!I7</f>
        <v/>
      </c>
    </row>
    <row r="18">
      <c r="A18" s="32" t="inlineStr">
        <is>
          <t>IT</t>
        </is>
      </c>
      <c r="B18" s="32" t="inlineStr">
        <is>
          <t>Tech</t>
        </is>
      </c>
      <c r="C18" s="36" t="inlineStr">
        <is>
          <t>Leavers</t>
        </is>
      </c>
      <c r="D18" s="37" t="n"/>
      <c r="E18" s="38">
        <f>D17*$R17</f>
        <v/>
      </c>
      <c r="F18" s="38">
        <f>E17*$R17</f>
        <v/>
      </c>
      <c r="G18" s="38">
        <f>F17*$R17</f>
        <v/>
      </c>
      <c r="H18" s="38">
        <f>G17*$R17</f>
        <v/>
      </c>
      <c r="I18" s="38">
        <f>H17*$R17</f>
        <v/>
      </c>
      <c r="J18" s="38">
        <f>I17*$R17</f>
        <v/>
      </c>
      <c r="K18" s="38">
        <f>J17*$R17</f>
        <v/>
      </c>
      <c r="L18" s="38">
        <f>K17*$R17</f>
        <v/>
      </c>
      <c r="M18" s="38">
        <f>L17*$R17</f>
        <v/>
      </c>
      <c r="N18" s="38">
        <f>M17*$R17</f>
        <v/>
      </c>
      <c r="O18" s="38">
        <f>N17*$R17</f>
        <v/>
      </c>
      <c r="P18" s="38">
        <f>O17*$R17</f>
        <v/>
      </c>
      <c r="Q18" s="26">
        <f>SUM(E18:P18)</f>
        <v/>
      </c>
    </row>
    <row r="19">
      <c r="A19" s="32" t="inlineStr">
        <is>
          <t>IT</t>
        </is>
      </c>
      <c r="B19" s="32" t="inlineStr">
        <is>
          <t>Tech</t>
        </is>
      </c>
      <c r="C19" s="36" t="inlineStr">
        <is>
          <t>Hires</t>
        </is>
      </c>
      <c r="D19" s="37" t="n"/>
      <c r="E19" s="38">
        <f>IF(AND($L$3&gt;0,E$5&gt;=$L$3),0,IF(E$5&gt;Settings!$C$52,INDEX($E18:E18,E$5-Settings!$C$52),$D17*$R17)*$H$3+$D17*$S17/12)</f>
        <v/>
      </c>
      <c r="F19" s="38">
        <f>IF(AND($L$3&gt;0,F$5&gt;=$L$3),0,IF(F$5&gt;Settings!$C$52,INDEX($E18:E18,F$5-Settings!$C$52),$D17*$R17)*$H$3+$D17*$S17/12)</f>
        <v/>
      </c>
      <c r="G19" s="38">
        <f>IF(AND($L$3&gt;0,G$5&gt;=$L$3),0,IF(G$5&gt;Settings!$C$52,INDEX($E18:F18,G$5-Settings!$C$52),$D17*$R17)*$H$3+$D17*$S17/12)</f>
        <v/>
      </c>
      <c r="H19" s="38">
        <f>IF(AND($L$3&gt;0,H$5&gt;=$L$3),0,IF(H$5&gt;Settings!$C$52,INDEX($E18:G18,H$5-Settings!$C$52),$D17*$R17)*$H$3+$D17*$S17/12)</f>
        <v/>
      </c>
      <c r="I19" s="38">
        <f>IF(AND($L$3&gt;0,I$5&gt;=$L$3),0,IF(I$5&gt;Settings!$C$52,INDEX($E18:H18,I$5-Settings!$C$52),$D17*$R17)*$H$3+$D17*$S17/12)</f>
        <v/>
      </c>
      <c r="J19" s="38">
        <f>IF(AND($L$3&gt;0,J$5&gt;=$L$3),0,IF(J$5&gt;Settings!$C$52,INDEX($E18:I18,J$5-Settings!$C$52),$D17*$R17)*$H$3+$D17*$S17/12)</f>
        <v/>
      </c>
      <c r="K19" s="38">
        <f>IF(AND($L$3&gt;0,K$5&gt;=$L$3),0,IF(K$5&gt;Settings!$C$52,INDEX($E18:J18,K$5-Settings!$C$52),$D17*$R17)*$H$3+$D17*$S17/12)</f>
        <v/>
      </c>
      <c r="L19" s="38">
        <f>IF(AND($L$3&gt;0,L$5&gt;=$L$3),0,IF(L$5&gt;Settings!$C$52,INDEX($E18:K18,L$5-Settings!$C$52),$D17*$R17)*$H$3+$D17*$S17/12)</f>
        <v/>
      </c>
      <c r="M19" s="38">
        <f>IF(AND($L$3&gt;0,M$5&gt;=$L$3),0,IF(M$5&gt;Settings!$C$52,INDEX($E18:L18,M$5-Settings!$C$52),$D17*$R17)*$H$3+$D17*$S17/12)</f>
        <v/>
      </c>
      <c r="N19" s="38">
        <f>IF(AND($L$3&gt;0,N$5&gt;=$L$3),0,IF(N$5&gt;Settings!$C$52,INDEX($E18:M18,N$5-Settings!$C$52),$D17*$R17)*$H$3+$D17*$S17/12)</f>
        <v/>
      </c>
      <c r="O19" s="38">
        <f>IF(AND($L$3&gt;0,O$5&gt;=$L$3),0,IF(O$5&gt;Settings!$C$52,INDEX($E18:N18,O$5-Settings!$C$52),$D17*$R17)*$H$3+$D17*$S17/12)</f>
        <v/>
      </c>
      <c r="P19" s="38">
        <f>IF(AND($L$3&gt;0,P$5&gt;=$L$3),0,IF(P$5&gt;Settings!$C$52,INDEX($E18:O18,P$5-Settings!$C$52),$D17*$R17)*$H$3+$D17*$S17/12)</f>
        <v/>
      </c>
      <c r="Q19" s="26">
        <f>SUM(E19:P19)</f>
        <v/>
      </c>
    </row>
    <row r="20">
      <c r="A20" s="32" t="inlineStr">
        <is>
          <t>IT</t>
        </is>
      </c>
      <c r="B20" s="32" t="inlineStr">
        <is>
          <t>Tech</t>
        </is>
      </c>
      <c r="C20" s="36" t="inlineStr">
        <is>
          <t>Payroll cost</t>
        </is>
      </c>
      <c r="D20" s="37" t="n"/>
      <c r="E20" s="39">
        <f>E17*($T17*(1+IF(E$5&gt;=Settings!$C$51,$U17,0)))/12</f>
        <v/>
      </c>
      <c r="F20" s="39">
        <f>F17*($T17*(1+IF(F$5&gt;=Settings!$C$51,$U17,0)))/12</f>
        <v/>
      </c>
      <c r="G20" s="39">
        <f>G17*($T17*(1+IF(G$5&gt;=Settings!$C$51,$U17,0)))/12</f>
        <v/>
      </c>
      <c r="H20" s="39">
        <f>H17*($T17*(1+IF(H$5&gt;=Settings!$C$51,$U17,0)))/12</f>
        <v/>
      </c>
      <c r="I20" s="39">
        <f>I17*($T17*(1+IF(I$5&gt;=Settings!$C$51,$U17,0)))/12</f>
        <v/>
      </c>
      <c r="J20" s="39">
        <f>J17*($T17*(1+IF(J$5&gt;=Settings!$C$51,$U17,0)))/12</f>
        <v/>
      </c>
      <c r="K20" s="39">
        <f>K17*($T17*(1+IF(K$5&gt;=Settings!$C$51,$U17,0)))/12</f>
        <v/>
      </c>
      <c r="L20" s="39">
        <f>L17*($T17*(1+IF(L$5&gt;=Settings!$C$51,$U17,0)))/12</f>
        <v/>
      </c>
      <c r="M20" s="39">
        <f>M17*($T17*(1+IF(M$5&gt;=Settings!$C$51,$U17,0)))/12</f>
        <v/>
      </c>
      <c r="N20" s="39">
        <f>N17*($T17*(1+IF(N$5&gt;=Settings!$C$51,$U17,0)))/12</f>
        <v/>
      </c>
      <c r="O20" s="39">
        <f>O17*($T17*(1+IF(O$5&gt;=Settings!$C$51,$U17,0)))/12</f>
        <v/>
      </c>
      <c r="P20" s="39">
        <f>P17*($T17*(1+IF(P$5&gt;=Settings!$C$51,$U17,0)))/12</f>
        <v/>
      </c>
      <c r="Q20" s="27">
        <f>SUM(E20:P20)</f>
        <v/>
      </c>
    </row>
    <row r="21">
      <c r="A21" s="32" t="inlineStr">
        <is>
          <t>IT</t>
        </is>
      </c>
      <c r="B21" s="32" t="inlineStr">
        <is>
          <t>Tech</t>
        </is>
      </c>
      <c r="C21" s="36" t="inlineStr">
        <is>
          <t>Hiring cost</t>
        </is>
      </c>
      <c r="D21" s="37" t="n"/>
      <c r="E21" s="39">
        <f>E19*'Drivers FY27'!$J$7</f>
        <v/>
      </c>
      <c r="F21" s="39">
        <f>F19*'Drivers FY27'!$J$7</f>
        <v/>
      </c>
      <c r="G21" s="39">
        <f>G19*'Drivers FY27'!$J$7</f>
        <v/>
      </c>
      <c r="H21" s="39">
        <f>H19*'Drivers FY27'!$J$7</f>
        <v/>
      </c>
      <c r="I21" s="39">
        <f>I19*'Drivers FY27'!$J$7</f>
        <v/>
      </c>
      <c r="J21" s="39">
        <f>J19*'Drivers FY27'!$J$7</f>
        <v/>
      </c>
      <c r="K21" s="39">
        <f>K19*'Drivers FY27'!$J$7</f>
        <v/>
      </c>
      <c r="L21" s="39">
        <f>L19*'Drivers FY27'!$J$7</f>
        <v/>
      </c>
      <c r="M21" s="39">
        <f>M19*'Drivers FY27'!$J$7</f>
        <v/>
      </c>
      <c r="N21" s="39">
        <f>N19*'Drivers FY27'!$J$7</f>
        <v/>
      </c>
      <c r="O21" s="39">
        <f>O19*'Drivers FY27'!$J$7</f>
        <v/>
      </c>
      <c r="P21" s="39">
        <f>P19*'Drivers FY27'!$J$7</f>
        <v/>
      </c>
      <c r="Q21" s="27">
        <f>SUM(E21:P21)</f>
        <v/>
      </c>
    </row>
    <row r="22">
      <c r="A22" s="5" t="inlineStr">
        <is>
          <t>IT</t>
        </is>
      </c>
      <c r="B22" s="5" t="inlineStr">
        <is>
          <t>Sales</t>
        </is>
      </c>
      <c r="C22" s="14" t="inlineStr">
        <is>
          <t>FTE</t>
        </is>
      </c>
      <c r="D22" s="21">
        <f>'Drivers FY27'!C8</f>
        <v/>
      </c>
      <c r="E22" s="22">
        <f>D22-E23+E24</f>
        <v/>
      </c>
      <c r="F22" s="22">
        <f>E22-F23+F24</f>
        <v/>
      </c>
      <c r="G22" s="22">
        <f>F22-G23+G24</f>
        <v/>
      </c>
      <c r="H22" s="22">
        <f>G22-H23+H24</f>
        <v/>
      </c>
      <c r="I22" s="22">
        <f>H22-I23+I24</f>
        <v/>
      </c>
      <c r="J22" s="22">
        <f>I22-J23+J24</f>
        <v/>
      </c>
      <c r="K22" s="22">
        <f>J22-K23+K24</f>
        <v/>
      </c>
      <c r="L22" s="22">
        <f>K22-L23+L24</f>
        <v/>
      </c>
      <c r="M22" s="22">
        <f>L22-M23+M24</f>
        <v/>
      </c>
      <c r="N22" s="22">
        <f>M22-N23+N24</f>
        <v/>
      </c>
      <c r="O22" s="22">
        <f>N22-O23+O24</f>
        <v/>
      </c>
      <c r="P22" s="22">
        <f>O22-P23+P24</f>
        <v/>
      </c>
      <c r="Q22" s="22">
        <f>AVERAGE(E22:P22)</f>
        <v/>
      </c>
      <c r="R22" s="35">
        <f>'Drivers FY27'!G8*$F$3/12</f>
        <v/>
      </c>
      <c r="S22" s="20">
        <f>'Drivers FY27'!H8*$J$3</f>
        <v/>
      </c>
      <c r="T22" s="17">
        <f>'Drivers FY27'!D8</f>
        <v/>
      </c>
      <c r="U22" s="19">
        <f>'Drivers FY27'!I8</f>
        <v/>
      </c>
    </row>
    <row r="23">
      <c r="A23" s="5" t="inlineStr">
        <is>
          <t>IT</t>
        </is>
      </c>
      <c r="B23" s="5" t="inlineStr">
        <is>
          <t>Sales</t>
        </is>
      </c>
      <c r="C23" s="4" t="inlineStr">
        <is>
          <t>Leavers</t>
        </is>
      </c>
      <c r="E23" s="25">
        <f>D22*$R22</f>
        <v/>
      </c>
      <c r="F23" s="25">
        <f>E22*$R22</f>
        <v/>
      </c>
      <c r="G23" s="25">
        <f>F22*$R22</f>
        <v/>
      </c>
      <c r="H23" s="25">
        <f>G22*$R22</f>
        <v/>
      </c>
      <c r="I23" s="25">
        <f>H22*$R22</f>
        <v/>
      </c>
      <c r="J23" s="25">
        <f>I22*$R22</f>
        <v/>
      </c>
      <c r="K23" s="25">
        <f>J22*$R22</f>
        <v/>
      </c>
      <c r="L23" s="25">
        <f>K22*$R22</f>
        <v/>
      </c>
      <c r="M23" s="25">
        <f>L22*$R22</f>
        <v/>
      </c>
      <c r="N23" s="25">
        <f>M22*$R22</f>
        <v/>
      </c>
      <c r="O23" s="25">
        <f>N22*$R22</f>
        <v/>
      </c>
      <c r="P23" s="25">
        <f>O22*$R22</f>
        <v/>
      </c>
      <c r="Q23" s="22">
        <f>SUM(E23:P23)</f>
        <v/>
      </c>
    </row>
    <row r="24">
      <c r="A24" s="5" t="inlineStr">
        <is>
          <t>IT</t>
        </is>
      </c>
      <c r="B24" s="5" t="inlineStr">
        <is>
          <t>Sales</t>
        </is>
      </c>
      <c r="C24" s="4" t="inlineStr">
        <is>
          <t>Hires</t>
        </is>
      </c>
      <c r="E24" s="25">
        <f>IF(AND($L$3&gt;0,E$5&gt;=$L$3),0,IF(E$5&gt;Settings!$C$52,INDEX($E23:E23,E$5-Settings!$C$52),$D22*$R22)*$H$3+$D22*$S22/12)</f>
        <v/>
      </c>
      <c r="F24" s="25">
        <f>IF(AND($L$3&gt;0,F$5&gt;=$L$3),0,IF(F$5&gt;Settings!$C$52,INDEX($E23:E23,F$5-Settings!$C$52),$D22*$R22)*$H$3+$D22*$S22/12)</f>
        <v/>
      </c>
      <c r="G24" s="25">
        <f>IF(AND($L$3&gt;0,G$5&gt;=$L$3),0,IF(G$5&gt;Settings!$C$52,INDEX($E23:F23,G$5-Settings!$C$52),$D22*$R22)*$H$3+$D22*$S22/12)</f>
        <v/>
      </c>
      <c r="H24" s="25">
        <f>IF(AND($L$3&gt;0,H$5&gt;=$L$3),0,IF(H$5&gt;Settings!$C$52,INDEX($E23:G23,H$5-Settings!$C$52),$D22*$R22)*$H$3+$D22*$S22/12)</f>
        <v/>
      </c>
      <c r="I24" s="25">
        <f>IF(AND($L$3&gt;0,I$5&gt;=$L$3),0,IF(I$5&gt;Settings!$C$52,INDEX($E23:H23,I$5-Settings!$C$52),$D22*$R22)*$H$3+$D22*$S22/12)</f>
        <v/>
      </c>
      <c r="J24" s="25">
        <f>IF(AND($L$3&gt;0,J$5&gt;=$L$3),0,IF(J$5&gt;Settings!$C$52,INDEX($E23:I23,J$5-Settings!$C$52),$D22*$R22)*$H$3+$D22*$S22/12)</f>
        <v/>
      </c>
      <c r="K24" s="25">
        <f>IF(AND($L$3&gt;0,K$5&gt;=$L$3),0,IF(K$5&gt;Settings!$C$52,INDEX($E23:J23,K$5-Settings!$C$52),$D22*$R22)*$H$3+$D22*$S22/12)</f>
        <v/>
      </c>
      <c r="L24" s="25">
        <f>IF(AND($L$3&gt;0,L$5&gt;=$L$3),0,IF(L$5&gt;Settings!$C$52,INDEX($E23:K23,L$5-Settings!$C$52),$D22*$R22)*$H$3+$D22*$S22/12)</f>
        <v/>
      </c>
      <c r="M24" s="25">
        <f>IF(AND($L$3&gt;0,M$5&gt;=$L$3),0,IF(M$5&gt;Settings!$C$52,INDEX($E23:L23,M$5-Settings!$C$52),$D22*$R22)*$H$3+$D22*$S22/12)</f>
        <v/>
      </c>
      <c r="N24" s="25">
        <f>IF(AND($L$3&gt;0,N$5&gt;=$L$3),0,IF(N$5&gt;Settings!$C$52,INDEX($E23:M23,N$5-Settings!$C$52),$D22*$R22)*$H$3+$D22*$S22/12)</f>
        <v/>
      </c>
      <c r="O24" s="25">
        <f>IF(AND($L$3&gt;0,O$5&gt;=$L$3),0,IF(O$5&gt;Settings!$C$52,INDEX($E23:N23,O$5-Settings!$C$52),$D22*$R22)*$H$3+$D22*$S22/12)</f>
        <v/>
      </c>
      <c r="P24" s="25">
        <f>IF(AND($L$3&gt;0,P$5&gt;=$L$3),0,IF(P$5&gt;Settings!$C$52,INDEX($E23:O23,P$5-Settings!$C$52),$D22*$R22)*$H$3+$D22*$S22/12)</f>
        <v/>
      </c>
      <c r="Q24" s="22">
        <f>SUM(E24:P24)</f>
        <v/>
      </c>
    </row>
    <row r="25">
      <c r="A25" s="5" t="inlineStr">
        <is>
          <t>IT</t>
        </is>
      </c>
      <c r="B25" s="5" t="inlineStr">
        <is>
          <t>Sales</t>
        </is>
      </c>
      <c r="C25" s="4" t="inlineStr">
        <is>
          <t>Payroll cost</t>
        </is>
      </c>
      <c r="E25" s="29">
        <f>E22*($T22*(1+IF(E$5&gt;=Settings!$C$51,$U22,0)))/12</f>
        <v/>
      </c>
      <c r="F25" s="29">
        <f>F22*($T22*(1+IF(F$5&gt;=Settings!$C$51,$U22,0)))/12</f>
        <v/>
      </c>
      <c r="G25" s="29">
        <f>G22*($T22*(1+IF(G$5&gt;=Settings!$C$51,$U22,0)))/12</f>
        <v/>
      </c>
      <c r="H25" s="29">
        <f>H22*($T22*(1+IF(H$5&gt;=Settings!$C$51,$U22,0)))/12</f>
        <v/>
      </c>
      <c r="I25" s="29">
        <f>I22*($T22*(1+IF(I$5&gt;=Settings!$C$51,$U22,0)))/12</f>
        <v/>
      </c>
      <c r="J25" s="29">
        <f>J22*($T22*(1+IF(J$5&gt;=Settings!$C$51,$U22,0)))/12</f>
        <v/>
      </c>
      <c r="K25" s="29">
        <f>K22*($T22*(1+IF(K$5&gt;=Settings!$C$51,$U22,0)))/12</f>
        <v/>
      </c>
      <c r="L25" s="29">
        <f>L22*($T22*(1+IF(L$5&gt;=Settings!$C$51,$U22,0)))/12</f>
        <v/>
      </c>
      <c r="M25" s="29">
        <f>M22*($T22*(1+IF(M$5&gt;=Settings!$C$51,$U22,0)))/12</f>
        <v/>
      </c>
      <c r="N25" s="29">
        <f>N22*($T22*(1+IF(N$5&gt;=Settings!$C$51,$U22,0)))/12</f>
        <v/>
      </c>
      <c r="O25" s="29">
        <f>O22*($T22*(1+IF(O$5&gt;=Settings!$C$51,$U22,0)))/12</f>
        <v/>
      </c>
      <c r="P25" s="29">
        <f>P22*($T22*(1+IF(P$5&gt;=Settings!$C$51,$U22,0)))/12</f>
        <v/>
      </c>
      <c r="Q25" s="18">
        <f>SUM(E25:P25)</f>
        <v/>
      </c>
    </row>
    <row r="26">
      <c r="A26" s="5" t="inlineStr">
        <is>
          <t>IT</t>
        </is>
      </c>
      <c r="B26" s="5" t="inlineStr">
        <is>
          <t>Sales</t>
        </is>
      </c>
      <c r="C26" s="4" t="inlineStr">
        <is>
          <t>Hiring cost</t>
        </is>
      </c>
      <c r="E26" s="29">
        <f>E24*'Drivers FY27'!$J$8</f>
        <v/>
      </c>
      <c r="F26" s="29">
        <f>F24*'Drivers FY27'!$J$8</f>
        <v/>
      </c>
      <c r="G26" s="29">
        <f>G24*'Drivers FY27'!$J$8</f>
        <v/>
      </c>
      <c r="H26" s="29">
        <f>H24*'Drivers FY27'!$J$8</f>
        <v/>
      </c>
      <c r="I26" s="29">
        <f>I24*'Drivers FY27'!$J$8</f>
        <v/>
      </c>
      <c r="J26" s="29">
        <f>J24*'Drivers FY27'!$J$8</f>
        <v/>
      </c>
      <c r="K26" s="29">
        <f>K24*'Drivers FY27'!$J$8</f>
        <v/>
      </c>
      <c r="L26" s="29">
        <f>L24*'Drivers FY27'!$J$8</f>
        <v/>
      </c>
      <c r="M26" s="29">
        <f>M24*'Drivers FY27'!$J$8</f>
        <v/>
      </c>
      <c r="N26" s="29">
        <f>N24*'Drivers FY27'!$J$8</f>
        <v/>
      </c>
      <c r="O26" s="29">
        <f>O24*'Drivers FY27'!$J$8</f>
        <v/>
      </c>
      <c r="P26" s="29">
        <f>P24*'Drivers FY27'!$J$8</f>
        <v/>
      </c>
      <c r="Q26" s="18">
        <f>SUM(E26:P26)</f>
        <v/>
      </c>
    </row>
    <row r="27">
      <c r="A27" s="32" t="inlineStr">
        <is>
          <t>IT</t>
        </is>
      </c>
      <c r="B27" s="32" t="inlineStr">
        <is>
          <t>Finance</t>
        </is>
      </c>
      <c r="C27" s="33" t="inlineStr">
        <is>
          <t>FTE</t>
        </is>
      </c>
      <c r="D27" s="34">
        <f>'Drivers FY27'!C9</f>
        <v/>
      </c>
      <c r="E27" s="26">
        <f>D27-E28+E29</f>
        <v/>
      </c>
      <c r="F27" s="26">
        <f>E27-F28+F29</f>
        <v/>
      </c>
      <c r="G27" s="26">
        <f>F27-G28+G29</f>
        <v/>
      </c>
      <c r="H27" s="26">
        <f>G27-H28+H29</f>
        <v/>
      </c>
      <c r="I27" s="26">
        <f>H27-I28+I29</f>
        <v/>
      </c>
      <c r="J27" s="26">
        <f>I27-J28+J29</f>
        <v/>
      </c>
      <c r="K27" s="26">
        <f>J27-K28+K29</f>
        <v/>
      </c>
      <c r="L27" s="26">
        <f>K27-L28+L29</f>
        <v/>
      </c>
      <c r="M27" s="26">
        <f>L27-M28+M29</f>
        <v/>
      </c>
      <c r="N27" s="26">
        <f>M27-N28+N29</f>
        <v/>
      </c>
      <c r="O27" s="26">
        <f>N27-O28+O29</f>
        <v/>
      </c>
      <c r="P27" s="26">
        <f>O27-P28+P29</f>
        <v/>
      </c>
      <c r="Q27" s="26">
        <f>AVERAGE(E27:P27)</f>
        <v/>
      </c>
      <c r="R27" s="35">
        <f>'Drivers FY27'!G9*$F$3/12</f>
        <v/>
      </c>
      <c r="S27" s="20">
        <f>'Drivers FY27'!H9*$J$3</f>
        <v/>
      </c>
      <c r="T27" s="17">
        <f>'Drivers FY27'!D9</f>
        <v/>
      </c>
      <c r="U27" s="19">
        <f>'Drivers FY27'!I9</f>
        <v/>
      </c>
    </row>
    <row r="28">
      <c r="A28" s="32" t="inlineStr">
        <is>
          <t>IT</t>
        </is>
      </c>
      <c r="B28" s="32" t="inlineStr">
        <is>
          <t>Finance</t>
        </is>
      </c>
      <c r="C28" s="36" t="inlineStr">
        <is>
          <t>Leavers</t>
        </is>
      </c>
      <c r="D28" s="37" t="n"/>
      <c r="E28" s="38">
        <f>D27*$R27</f>
        <v/>
      </c>
      <c r="F28" s="38">
        <f>E27*$R27</f>
        <v/>
      </c>
      <c r="G28" s="38">
        <f>F27*$R27</f>
        <v/>
      </c>
      <c r="H28" s="38">
        <f>G27*$R27</f>
        <v/>
      </c>
      <c r="I28" s="38">
        <f>H27*$R27</f>
        <v/>
      </c>
      <c r="J28" s="38">
        <f>I27*$R27</f>
        <v/>
      </c>
      <c r="K28" s="38">
        <f>J27*$R27</f>
        <v/>
      </c>
      <c r="L28" s="38">
        <f>K27*$R27</f>
        <v/>
      </c>
      <c r="M28" s="38">
        <f>L27*$R27</f>
        <v/>
      </c>
      <c r="N28" s="38">
        <f>M27*$R27</f>
        <v/>
      </c>
      <c r="O28" s="38">
        <f>N27*$R27</f>
        <v/>
      </c>
      <c r="P28" s="38">
        <f>O27*$R27</f>
        <v/>
      </c>
      <c r="Q28" s="26">
        <f>SUM(E28:P28)</f>
        <v/>
      </c>
    </row>
    <row r="29">
      <c r="A29" s="32" t="inlineStr">
        <is>
          <t>IT</t>
        </is>
      </c>
      <c r="B29" s="32" t="inlineStr">
        <is>
          <t>Finance</t>
        </is>
      </c>
      <c r="C29" s="36" t="inlineStr">
        <is>
          <t>Hires</t>
        </is>
      </c>
      <c r="D29" s="37" t="n"/>
      <c r="E29" s="38">
        <f>IF(AND($L$3&gt;0,E$5&gt;=$L$3),0,IF(E$5&gt;Settings!$C$52,INDEX($E28:E28,E$5-Settings!$C$52),$D27*$R27)*$H$3+$D27*$S27/12)</f>
        <v/>
      </c>
      <c r="F29" s="38">
        <f>IF(AND($L$3&gt;0,F$5&gt;=$L$3),0,IF(F$5&gt;Settings!$C$52,INDEX($E28:E28,F$5-Settings!$C$52),$D27*$R27)*$H$3+$D27*$S27/12)</f>
        <v/>
      </c>
      <c r="G29" s="38">
        <f>IF(AND($L$3&gt;0,G$5&gt;=$L$3),0,IF(G$5&gt;Settings!$C$52,INDEX($E28:F28,G$5-Settings!$C$52),$D27*$R27)*$H$3+$D27*$S27/12)</f>
        <v/>
      </c>
      <c r="H29" s="38">
        <f>IF(AND($L$3&gt;0,H$5&gt;=$L$3),0,IF(H$5&gt;Settings!$C$52,INDEX($E28:G28,H$5-Settings!$C$52),$D27*$R27)*$H$3+$D27*$S27/12)</f>
        <v/>
      </c>
      <c r="I29" s="38">
        <f>IF(AND($L$3&gt;0,I$5&gt;=$L$3),0,IF(I$5&gt;Settings!$C$52,INDEX($E28:H28,I$5-Settings!$C$52),$D27*$R27)*$H$3+$D27*$S27/12)</f>
        <v/>
      </c>
      <c r="J29" s="38">
        <f>IF(AND($L$3&gt;0,J$5&gt;=$L$3),0,IF(J$5&gt;Settings!$C$52,INDEX($E28:I28,J$5-Settings!$C$52),$D27*$R27)*$H$3+$D27*$S27/12)</f>
        <v/>
      </c>
      <c r="K29" s="38">
        <f>IF(AND($L$3&gt;0,K$5&gt;=$L$3),0,IF(K$5&gt;Settings!$C$52,INDEX($E28:J28,K$5-Settings!$C$52),$D27*$R27)*$H$3+$D27*$S27/12)</f>
        <v/>
      </c>
      <c r="L29" s="38">
        <f>IF(AND($L$3&gt;0,L$5&gt;=$L$3),0,IF(L$5&gt;Settings!$C$52,INDEX($E28:K28,L$5-Settings!$C$52),$D27*$R27)*$H$3+$D27*$S27/12)</f>
        <v/>
      </c>
      <c r="M29" s="38">
        <f>IF(AND($L$3&gt;0,M$5&gt;=$L$3),0,IF(M$5&gt;Settings!$C$52,INDEX($E28:L28,M$5-Settings!$C$52),$D27*$R27)*$H$3+$D27*$S27/12)</f>
        <v/>
      </c>
      <c r="N29" s="38">
        <f>IF(AND($L$3&gt;0,N$5&gt;=$L$3),0,IF(N$5&gt;Settings!$C$52,INDEX($E28:M28,N$5-Settings!$C$52),$D27*$R27)*$H$3+$D27*$S27/12)</f>
        <v/>
      </c>
      <c r="O29" s="38">
        <f>IF(AND($L$3&gt;0,O$5&gt;=$L$3),0,IF(O$5&gt;Settings!$C$52,INDEX($E28:N28,O$5-Settings!$C$52),$D27*$R27)*$H$3+$D27*$S27/12)</f>
        <v/>
      </c>
      <c r="P29" s="38">
        <f>IF(AND($L$3&gt;0,P$5&gt;=$L$3),0,IF(P$5&gt;Settings!$C$52,INDEX($E28:O28,P$5-Settings!$C$52),$D27*$R27)*$H$3+$D27*$S27/12)</f>
        <v/>
      </c>
      <c r="Q29" s="26">
        <f>SUM(E29:P29)</f>
        <v/>
      </c>
    </row>
    <row r="30">
      <c r="A30" s="32" t="inlineStr">
        <is>
          <t>IT</t>
        </is>
      </c>
      <c r="B30" s="32" t="inlineStr">
        <is>
          <t>Finance</t>
        </is>
      </c>
      <c r="C30" s="36" t="inlineStr">
        <is>
          <t>Payroll cost</t>
        </is>
      </c>
      <c r="D30" s="37" t="n"/>
      <c r="E30" s="39">
        <f>E27*($T27*(1+IF(E$5&gt;=Settings!$C$51,$U27,0)))/12</f>
        <v/>
      </c>
      <c r="F30" s="39">
        <f>F27*($T27*(1+IF(F$5&gt;=Settings!$C$51,$U27,0)))/12</f>
        <v/>
      </c>
      <c r="G30" s="39">
        <f>G27*($T27*(1+IF(G$5&gt;=Settings!$C$51,$U27,0)))/12</f>
        <v/>
      </c>
      <c r="H30" s="39">
        <f>H27*($T27*(1+IF(H$5&gt;=Settings!$C$51,$U27,0)))/12</f>
        <v/>
      </c>
      <c r="I30" s="39">
        <f>I27*($T27*(1+IF(I$5&gt;=Settings!$C$51,$U27,0)))/12</f>
        <v/>
      </c>
      <c r="J30" s="39">
        <f>J27*($T27*(1+IF(J$5&gt;=Settings!$C$51,$U27,0)))/12</f>
        <v/>
      </c>
      <c r="K30" s="39">
        <f>K27*($T27*(1+IF(K$5&gt;=Settings!$C$51,$U27,0)))/12</f>
        <v/>
      </c>
      <c r="L30" s="39">
        <f>L27*($T27*(1+IF(L$5&gt;=Settings!$C$51,$U27,0)))/12</f>
        <v/>
      </c>
      <c r="M30" s="39">
        <f>M27*($T27*(1+IF(M$5&gt;=Settings!$C$51,$U27,0)))/12</f>
        <v/>
      </c>
      <c r="N30" s="39">
        <f>N27*($T27*(1+IF(N$5&gt;=Settings!$C$51,$U27,0)))/12</f>
        <v/>
      </c>
      <c r="O30" s="39">
        <f>O27*($T27*(1+IF(O$5&gt;=Settings!$C$51,$U27,0)))/12</f>
        <v/>
      </c>
      <c r="P30" s="39">
        <f>P27*($T27*(1+IF(P$5&gt;=Settings!$C$51,$U27,0)))/12</f>
        <v/>
      </c>
      <c r="Q30" s="27">
        <f>SUM(E30:P30)</f>
        <v/>
      </c>
    </row>
    <row r="31">
      <c r="A31" s="32" t="inlineStr">
        <is>
          <t>IT</t>
        </is>
      </c>
      <c r="B31" s="32" t="inlineStr">
        <is>
          <t>Finance</t>
        </is>
      </c>
      <c r="C31" s="36" t="inlineStr">
        <is>
          <t>Hiring cost</t>
        </is>
      </c>
      <c r="D31" s="37" t="n"/>
      <c r="E31" s="39">
        <f>E29*'Drivers FY27'!$J$9</f>
        <v/>
      </c>
      <c r="F31" s="39">
        <f>F29*'Drivers FY27'!$J$9</f>
        <v/>
      </c>
      <c r="G31" s="39">
        <f>G29*'Drivers FY27'!$J$9</f>
        <v/>
      </c>
      <c r="H31" s="39">
        <f>H29*'Drivers FY27'!$J$9</f>
        <v/>
      </c>
      <c r="I31" s="39">
        <f>I29*'Drivers FY27'!$J$9</f>
        <v/>
      </c>
      <c r="J31" s="39">
        <f>J29*'Drivers FY27'!$J$9</f>
        <v/>
      </c>
      <c r="K31" s="39">
        <f>K29*'Drivers FY27'!$J$9</f>
        <v/>
      </c>
      <c r="L31" s="39">
        <f>L29*'Drivers FY27'!$J$9</f>
        <v/>
      </c>
      <c r="M31" s="39">
        <f>M29*'Drivers FY27'!$J$9</f>
        <v/>
      </c>
      <c r="N31" s="39">
        <f>N29*'Drivers FY27'!$J$9</f>
        <v/>
      </c>
      <c r="O31" s="39">
        <f>O29*'Drivers FY27'!$J$9</f>
        <v/>
      </c>
      <c r="P31" s="39">
        <f>P29*'Drivers FY27'!$J$9</f>
        <v/>
      </c>
      <c r="Q31" s="27">
        <f>SUM(E31:P31)</f>
        <v/>
      </c>
    </row>
    <row r="32">
      <c r="A32" s="5" t="inlineStr">
        <is>
          <t>IT</t>
        </is>
      </c>
      <c r="B32" s="5" t="inlineStr">
        <is>
          <t>HR</t>
        </is>
      </c>
      <c r="C32" s="14" t="inlineStr">
        <is>
          <t>FTE</t>
        </is>
      </c>
      <c r="D32" s="21">
        <f>'Drivers FY27'!C10</f>
        <v/>
      </c>
      <c r="E32" s="22">
        <f>D32-E33+E34</f>
        <v/>
      </c>
      <c r="F32" s="22">
        <f>E32-F33+F34</f>
        <v/>
      </c>
      <c r="G32" s="22">
        <f>F32-G33+G34</f>
        <v/>
      </c>
      <c r="H32" s="22">
        <f>G32-H33+H34</f>
        <v/>
      </c>
      <c r="I32" s="22">
        <f>H32-I33+I34</f>
        <v/>
      </c>
      <c r="J32" s="22">
        <f>I32-J33+J34</f>
        <v/>
      </c>
      <c r="K32" s="22">
        <f>J32-K33+K34</f>
        <v/>
      </c>
      <c r="L32" s="22">
        <f>K32-L33+L34</f>
        <v/>
      </c>
      <c r="M32" s="22">
        <f>L32-M33+M34</f>
        <v/>
      </c>
      <c r="N32" s="22">
        <f>M32-N33+N34</f>
        <v/>
      </c>
      <c r="O32" s="22">
        <f>N32-O33+O34</f>
        <v/>
      </c>
      <c r="P32" s="22">
        <f>O32-P33+P34</f>
        <v/>
      </c>
      <c r="Q32" s="22">
        <f>AVERAGE(E32:P32)</f>
        <v/>
      </c>
      <c r="R32" s="35">
        <f>'Drivers FY27'!G10*$F$3/12</f>
        <v/>
      </c>
      <c r="S32" s="20">
        <f>'Drivers FY27'!H10*$J$3</f>
        <v/>
      </c>
      <c r="T32" s="17">
        <f>'Drivers FY27'!D10</f>
        <v/>
      </c>
      <c r="U32" s="19">
        <f>'Drivers FY27'!I10</f>
        <v/>
      </c>
    </row>
    <row r="33">
      <c r="A33" s="5" t="inlineStr">
        <is>
          <t>IT</t>
        </is>
      </c>
      <c r="B33" s="5" t="inlineStr">
        <is>
          <t>HR</t>
        </is>
      </c>
      <c r="C33" s="4" t="inlineStr">
        <is>
          <t>Leavers</t>
        </is>
      </c>
      <c r="E33" s="25">
        <f>D32*$R32</f>
        <v/>
      </c>
      <c r="F33" s="25">
        <f>E32*$R32</f>
        <v/>
      </c>
      <c r="G33" s="25">
        <f>F32*$R32</f>
        <v/>
      </c>
      <c r="H33" s="25">
        <f>G32*$R32</f>
        <v/>
      </c>
      <c r="I33" s="25">
        <f>H32*$R32</f>
        <v/>
      </c>
      <c r="J33" s="25">
        <f>I32*$R32</f>
        <v/>
      </c>
      <c r="K33" s="25">
        <f>J32*$R32</f>
        <v/>
      </c>
      <c r="L33" s="25">
        <f>K32*$R32</f>
        <v/>
      </c>
      <c r="M33" s="25">
        <f>L32*$R32</f>
        <v/>
      </c>
      <c r="N33" s="25">
        <f>M32*$R32</f>
        <v/>
      </c>
      <c r="O33" s="25">
        <f>N32*$R32</f>
        <v/>
      </c>
      <c r="P33" s="25">
        <f>O32*$R32</f>
        <v/>
      </c>
      <c r="Q33" s="22">
        <f>SUM(E33:P33)</f>
        <v/>
      </c>
    </row>
    <row r="34">
      <c r="A34" s="5" t="inlineStr">
        <is>
          <t>IT</t>
        </is>
      </c>
      <c r="B34" s="5" t="inlineStr">
        <is>
          <t>HR</t>
        </is>
      </c>
      <c r="C34" s="4" t="inlineStr">
        <is>
          <t>Hires</t>
        </is>
      </c>
      <c r="E34" s="25">
        <f>IF(AND($L$3&gt;0,E$5&gt;=$L$3),0,IF(E$5&gt;Settings!$C$52,INDEX($E33:E33,E$5-Settings!$C$52),$D32*$R32)*$H$3+$D32*$S32/12)</f>
        <v/>
      </c>
      <c r="F34" s="25">
        <f>IF(AND($L$3&gt;0,F$5&gt;=$L$3),0,IF(F$5&gt;Settings!$C$52,INDEX($E33:E33,F$5-Settings!$C$52),$D32*$R32)*$H$3+$D32*$S32/12)</f>
        <v/>
      </c>
      <c r="G34" s="25">
        <f>IF(AND($L$3&gt;0,G$5&gt;=$L$3),0,IF(G$5&gt;Settings!$C$52,INDEX($E33:F33,G$5-Settings!$C$52),$D32*$R32)*$H$3+$D32*$S32/12)</f>
        <v/>
      </c>
      <c r="H34" s="25">
        <f>IF(AND($L$3&gt;0,H$5&gt;=$L$3),0,IF(H$5&gt;Settings!$C$52,INDEX($E33:G33,H$5-Settings!$C$52),$D32*$R32)*$H$3+$D32*$S32/12)</f>
        <v/>
      </c>
      <c r="I34" s="25">
        <f>IF(AND($L$3&gt;0,I$5&gt;=$L$3),0,IF(I$5&gt;Settings!$C$52,INDEX($E33:H33,I$5-Settings!$C$52),$D32*$R32)*$H$3+$D32*$S32/12)</f>
        <v/>
      </c>
      <c r="J34" s="25">
        <f>IF(AND($L$3&gt;0,J$5&gt;=$L$3),0,IF(J$5&gt;Settings!$C$52,INDEX($E33:I33,J$5-Settings!$C$52),$D32*$R32)*$H$3+$D32*$S32/12)</f>
        <v/>
      </c>
      <c r="K34" s="25">
        <f>IF(AND($L$3&gt;0,K$5&gt;=$L$3),0,IF(K$5&gt;Settings!$C$52,INDEX($E33:J33,K$5-Settings!$C$52),$D32*$R32)*$H$3+$D32*$S32/12)</f>
        <v/>
      </c>
      <c r="L34" s="25">
        <f>IF(AND($L$3&gt;0,L$5&gt;=$L$3),0,IF(L$5&gt;Settings!$C$52,INDEX($E33:K33,L$5-Settings!$C$52),$D32*$R32)*$H$3+$D32*$S32/12)</f>
        <v/>
      </c>
      <c r="M34" s="25">
        <f>IF(AND($L$3&gt;0,M$5&gt;=$L$3),0,IF(M$5&gt;Settings!$C$52,INDEX($E33:L33,M$5-Settings!$C$52),$D32*$R32)*$H$3+$D32*$S32/12)</f>
        <v/>
      </c>
      <c r="N34" s="25">
        <f>IF(AND($L$3&gt;0,N$5&gt;=$L$3),0,IF(N$5&gt;Settings!$C$52,INDEX($E33:M33,N$5-Settings!$C$52),$D32*$R32)*$H$3+$D32*$S32/12)</f>
        <v/>
      </c>
      <c r="O34" s="25">
        <f>IF(AND($L$3&gt;0,O$5&gt;=$L$3),0,IF(O$5&gt;Settings!$C$52,INDEX($E33:N33,O$5-Settings!$C$52),$D32*$R32)*$H$3+$D32*$S32/12)</f>
        <v/>
      </c>
      <c r="P34" s="25">
        <f>IF(AND($L$3&gt;0,P$5&gt;=$L$3),0,IF(P$5&gt;Settings!$C$52,INDEX($E33:O33,P$5-Settings!$C$52),$D32*$R32)*$H$3+$D32*$S32/12)</f>
        <v/>
      </c>
      <c r="Q34" s="22">
        <f>SUM(E34:P34)</f>
        <v/>
      </c>
    </row>
    <row r="35">
      <c r="A35" s="5" t="inlineStr">
        <is>
          <t>IT</t>
        </is>
      </c>
      <c r="B35" s="5" t="inlineStr">
        <is>
          <t>HR</t>
        </is>
      </c>
      <c r="C35" s="4" t="inlineStr">
        <is>
          <t>Payroll cost</t>
        </is>
      </c>
      <c r="E35" s="29">
        <f>E32*($T32*(1+IF(E$5&gt;=Settings!$C$51,$U32,0)))/12</f>
        <v/>
      </c>
      <c r="F35" s="29">
        <f>F32*($T32*(1+IF(F$5&gt;=Settings!$C$51,$U32,0)))/12</f>
        <v/>
      </c>
      <c r="G35" s="29">
        <f>G32*($T32*(1+IF(G$5&gt;=Settings!$C$51,$U32,0)))/12</f>
        <v/>
      </c>
      <c r="H35" s="29">
        <f>H32*($T32*(1+IF(H$5&gt;=Settings!$C$51,$U32,0)))/12</f>
        <v/>
      </c>
      <c r="I35" s="29">
        <f>I32*($T32*(1+IF(I$5&gt;=Settings!$C$51,$U32,0)))/12</f>
        <v/>
      </c>
      <c r="J35" s="29">
        <f>J32*($T32*(1+IF(J$5&gt;=Settings!$C$51,$U32,0)))/12</f>
        <v/>
      </c>
      <c r="K35" s="29">
        <f>K32*($T32*(1+IF(K$5&gt;=Settings!$C$51,$U32,0)))/12</f>
        <v/>
      </c>
      <c r="L35" s="29">
        <f>L32*($T32*(1+IF(L$5&gt;=Settings!$C$51,$U32,0)))/12</f>
        <v/>
      </c>
      <c r="M35" s="29">
        <f>M32*($T32*(1+IF(M$5&gt;=Settings!$C$51,$U32,0)))/12</f>
        <v/>
      </c>
      <c r="N35" s="29">
        <f>N32*($T32*(1+IF(N$5&gt;=Settings!$C$51,$U32,0)))/12</f>
        <v/>
      </c>
      <c r="O35" s="29">
        <f>O32*($T32*(1+IF(O$5&gt;=Settings!$C$51,$U32,0)))/12</f>
        <v/>
      </c>
      <c r="P35" s="29">
        <f>P32*($T32*(1+IF(P$5&gt;=Settings!$C$51,$U32,0)))/12</f>
        <v/>
      </c>
      <c r="Q35" s="18">
        <f>SUM(E35:P35)</f>
        <v/>
      </c>
    </row>
    <row r="36">
      <c r="A36" s="5" t="inlineStr">
        <is>
          <t>IT</t>
        </is>
      </c>
      <c r="B36" s="5" t="inlineStr">
        <is>
          <t>HR</t>
        </is>
      </c>
      <c r="C36" s="4" t="inlineStr">
        <is>
          <t>Hiring cost</t>
        </is>
      </c>
      <c r="E36" s="29">
        <f>E34*'Drivers FY27'!$J$10</f>
        <v/>
      </c>
      <c r="F36" s="29">
        <f>F34*'Drivers FY27'!$J$10</f>
        <v/>
      </c>
      <c r="G36" s="29">
        <f>G34*'Drivers FY27'!$J$10</f>
        <v/>
      </c>
      <c r="H36" s="29">
        <f>H34*'Drivers FY27'!$J$10</f>
        <v/>
      </c>
      <c r="I36" s="29">
        <f>I34*'Drivers FY27'!$J$10</f>
        <v/>
      </c>
      <c r="J36" s="29">
        <f>J34*'Drivers FY27'!$J$10</f>
        <v/>
      </c>
      <c r="K36" s="29">
        <f>K34*'Drivers FY27'!$J$10</f>
        <v/>
      </c>
      <c r="L36" s="29">
        <f>L34*'Drivers FY27'!$J$10</f>
        <v/>
      </c>
      <c r="M36" s="29">
        <f>M34*'Drivers FY27'!$J$10</f>
        <v/>
      </c>
      <c r="N36" s="29">
        <f>N34*'Drivers FY27'!$J$10</f>
        <v/>
      </c>
      <c r="O36" s="29">
        <f>O34*'Drivers FY27'!$J$10</f>
        <v/>
      </c>
      <c r="P36" s="29">
        <f>P34*'Drivers FY27'!$J$10</f>
        <v/>
      </c>
      <c r="Q36" s="18">
        <f>SUM(E36:P36)</f>
        <v/>
      </c>
    </row>
    <row r="37">
      <c r="A37" s="32" t="inlineStr">
        <is>
          <t>PL</t>
        </is>
      </c>
      <c r="B37" s="32" t="inlineStr">
        <is>
          <t>Customer Service</t>
        </is>
      </c>
      <c r="C37" s="33" t="inlineStr">
        <is>
          <t>FTE</t>
        </is>
      </c>
      <c r="D37" s="34">
        <f>'Drivers FY27'!C11</f>
        <v/>
      </c>
      <c r="E37" s="26">
        <f>D37-E38+E39</f>
        <v/>
      </c>
      <c r="F37" s="26">
        <f>E37-F38+F39</f>
        <v/>
      </c>
      <c r="G37" s="26">
        <f>F37-G38+G39</f>
        <v/>
      </c>
      <c r="H37" s="26">
        <f>G37-H38+H39</f>
        <v/>
      </c>
      <c r="I37" s="26">
        <f>H37-I38+I39</f>
        <v/>
      </c>
      <c r="J37" s="26">
        <f>I37-J38+J39</f>
        <v/>
      </c>
      <c r="K37" s="26">
        <f>J37-K38+K39</f>
        <v/>
      </c>
      <c r="L37" s="26">
        <f>K37-L38+L39</f>
        <v/>
      </c>
      <c r="M37" s="26">
        <f>L37-M38+M39</f>
        <v/>
      </c>
      <c r="N37" s="26">
        <f>M37-N38+N39</f>
        <v/>
      </c>
      <c r="O37" s="26">
        <f>N37-O38+O39</f>
        <v/>
      </c>
      <c r="P37" s="26">
        <f>O37-P38+P39</f>
        <v/>
      </c>
      <c r="Q37" s="26">
        <f>AVERAGE(E37:P37)</f>
        <v/>
      </c>
      <c r="R37" s="35">
        <f>'Drivers FY27'!G11*$F$3/12</f>
        <v/>
      </c>
      <c r="S37" s="20">
        <f>'Drivers FY27'!H11*$J$3</f>
        <v/>
      </c>
      <c r="T37" s="17">
        <f>'Drivers FY27'!D11</f>
        <v/>
      </c>
      <c r="U37" s="19">
        <f>'Drivers FY27'!I11</f>
        <v/>
      </c>
    </row>
    <row r="38">
      <c r="A38" s="32" t="inlineStr">
        <is>
          <t>PL</t>
        </is>
      </c>
      <c r="B38" s="32" t="inlineStr">
        <is>
          <t>Customer Service</t>
        </is>
      </c>
      <c r="C38" s="36" t="inlineStr">
        <is>
          <t>Leavers</t>
        </is>
      </c>
      <c r="D38" s="37" t="n"/>
      <c r="E38" s="38">
        <f>D37*$R37</f>
        <v/>
      </c>
      <c r="F38" s="38">
        <f>E37*$R37</f>
        <v/>
      </c>
      <c r="G38" s="38">
        <f>F37*$R37</f>
        <v/>
      </c>
      <c r="H38" s="38">
        <f>G37*$R37</f>
        <v/>
      </c>
      <c r="I38" s="38">
        <f>H37*$R37</f>
        <v/>
      </c>
      <c r="J38" s="38">
        <f>I37*$R37</f>
        <v/>
      </c>
      <c r="K38" s="38">
        <f>J37*$R37</f>
        <v/>
      </c>
      <c r="L38" s="38">
        <f>K37*$R37</f>
        <v/>
      </c>
      <c r="M38" s="38">
        <f>L37*$R37</f>
        <v/>
      </c>
      <c r="N38" s="38">
        <f>M37*$R37</f>
        <v/>
      </c>
      <c r="O38" s="38">
        <f>N37*$R37</f>
        <v/>
      </c>
      <c r="P38" s="38">
        <f>O37*$R37</f>
        <v/>
      </c>
      <c r="Q38" s="26">
        <f>SUM(E38:P38)</f>
        <v/>
      </c>
    </row>
    <row r="39">
      <c r="A39" s="32" t="inlineStr">
        <is>
          <t>PL</t>
        </is>
      </c>
      <c r="B39" s="32" t="inlineStr">
        <is>
          <t>Customer Service</t>
        </is>
      </c>
      <c r="C39" s="36" t="inlineStr">
        <is>
          <t>Hires</t>
        </is>
      </c>
      <c r="D39" s="37" t="n"/>
      <c r="E39" s="38">
        <f>IF(AND($L$3&gt;0,E$5&gt;=$L$3),0,IF(E$5&gt;Settings!$C$52,INDEX($E38:E38,E$5-Settings!$C$52),$D37*$R37)*$H$3+$D37*$S37/12)</f>
        <v/>
      </c>
      <c r="F39" s="38">
        <f>IF(AND($L$3&gt;0,F$5&gt;=$L$3),0,IF(F$5&gt;Settings!$C$52,INDEX($E38:E38,F$5-Settings!$C$52),$D37*$R37)*$H$3+$D37*$S37/12)</f>
        <v/>
      </c>
      <c r="G39" s="38">
        <f>IF(AND($L$3&gt;0,G$5&gt;=$L$3),0,IF(G$5&gt;Settings!$C$52,INDEX($E38:F38,G$5-Settings!$C$52),$D37*$R37)*$H$3+$D37*$S37/12)</f>
        <v/>
      </c>
      <c r="H39" s="38">
        <f>IF(AND($L$3&gt;0,H$5&gt;=$L$3),0,IF(H$5&gt;Settings!$C$52,INDEX($E38:G38,H$5-Settings!$C$52),$D37*$R37)*$H$3+$D37*$S37/12)</f>
        <v/>
      </c>
      <c r="I39" s="38">
        <f>IF(AND($L$3&gt;0,I$5&gt;=$L$3),0,IF(I$5&gt;Settings!$C$52,INDEX($E38:H38,I$5-Settings!$C$52),$D37*$R37)*$H$3+$D37*$S37/12)</f>
        <v/>
      </c>
      <c r="J39" s="38">
        <f>IF(AND($L$3&gt;0,J$5&gt;=$L$3),0,IF(J$5&gt;Settings!$C$52,INDEX($E38:I38,J$5-Settings!$C$52),$D37*$R37)*$H$3+$D37*$S37/12)</f>
        <v/>
      </c>
      <c r="K39" s="38">
        <f>IF(AND($L$3&gt;0,K$5&gt;=$L$3),0,IF(K$5&gt;Settings!$C$52,INDEX($E38:J38,K$5-Settings!$C$52),$D37*$R37)*$H$3+$D37*$S37/12)</f>
        <v/>
      </c>
      <c r="L39" s="38">
        <f>IF(AND($L$3&gt;0,L$5&gt;=$L$3),0,IF(L$5&gt;Settings!$C$52,INDEX($E38:K38,L$5-Settings!$C$52),$D37*$R37)*$H$3+$D37*$S37/12)</f>
        <v/>
      </c>
      <c r="M39" s="38">
        <f>IF(AND($L$3&gt;0,M$5&gt;=$L$3),0,IF(M$5&gt;Settings!$C$52,INDEX($E38:L38,M$5-Settings!$C$52),$D37*$R37)*$H$3+$D37*$S37/12)</f>
        <v/>
      </c>
      <c r="N39" s="38">
        <f>IF(AND($L$3&gt;0,N$5&gt;=$L$3),0,IF(N$5&gt;Settings!$C$52,INDEX($E38:M38,N$5-Settings!$C$52),$D37*$R37)*$H$3+$D37*$S37/12)</f>
        <v/>
      </c>
      <c r="O39" s="38">
        <f>IF(AND($L$3&gt;0,O$5&gt;=$L$3),0,IF(O$5&gt;Settings!$C$52,INDEX($E38:N38,O$5-Settings!$C$52),$D37*$R37)*$H$3+$D37*$S37/12)</f>
        <v/>
      </c>
      <c r="P39" s="38">
        <f>IF(AND($L$3&gt;0,P$5&gt;=$L$3),0,IF(P$5&gt;Settings!$C$52,INDEX($E38:O38,P$5-Settings!$C$52),$D37*$R37)*$H$3+$D37*$S37/12)</f>
        <v/>
      </c>
      <c r="Q39" s="26">
        <f>SUM(E39:P39)</f>
        <v/>
      </c>
    </row>
    <row r="40">
      <c r="A40" s="32" t="inlineStr">
        <is>
          <t>PL</t>
        </is>
      </c>
      <c r="B40" s="32" t="inlineStr">
        <is>
          <t>Customer Service</t>
        </is>
      </c>
      <c r="C40" s="36" t="inlineStr">
        <is>
          <t>Payroll cost</t>
        </is>
      </c>
      <c r="D40" s="37" t="n"/>
      <c r="E40" s="39">
        <f>E37*($T37*(1+IF(E$5&gt;=Settings!$C$51,$U37,0)))/12</f>
        <v/>
      </c>
      <c r="F40" s="39">
        <f>F37*($T37*(1+IF(F$5&gt;=Settings!$C$51,$U37,0)))/12</f>
        <v/>
      </c>
      <c r="G40" s="39">
        <f>G37*($T37*(1+IF(G$5&gt;=Settings!$C$51,$U37,0)))/12</f>
        <v/>
      </c>
      <c r="H40" s="39">
        <f>H37*($T37*(1+IF(H$5&gt;=Settings!$C$51,$U37,0)))/12</f>
        <v/>
      </c>
      <c r="I40" s="39">
        <f>I37*($T37*(1+IF(I$5&gt;=Settings!$C$51,$U37,0)))/12</f>
        <v/>
      </c>
      <c r="J40" s="39">
        <f>J37*($T37*(1+IF(J$5&gt;=Settings!$C$51,$U37,0)))/12</f>
        <v/>
      </c>
      <c r="K40" s="39">
        <f>K37*($T37*(1+IF(K$5&gt;=Settings!$C$51,$U37,0)))/12</f>
        <v/>
      </c>
      <c r="L40" s="39">
        <f>L37*($T37*(1+IF(L$5&gt;=Settings!$C$51,$U37,0)))/12</f>
        <v/>
      </c>
      <c r="M40" s="39">
        <f>M37*($T37*(1+IF(M$5&gt;=Settings!$C$51,$U37,0)))/12</f>
        <v/>
      </c>
      <c r="N40" s="39">
        <f>N37*($T37*(1+IF(N$5&gt;=Settings!$C$51,$U37,0)))/12</f>
        <v/>
      </c>
      <c r="O40" s="39">
        <f>O37*($T37*(1+IF(O$5&gt;=Settings!$C$51,$U37,0)))/12</f>
        <v/>
      </c>
      <c r="P40" s="39">
        <f>P37*($T37*(1+IF(P$5&gt;=Settings!$C$51,$U37,0)))/12</f>
        <v/>
      </c>
      <c r="Q40" s="27">
        <f>SUM(E40:P40)</f>
        <v/>
      </c>
    </row>
    <row r="41">
      <c r="A41" s="32" t="inlineStr">
        <is>
          <t>PL</t>
        </is>
      </c>
      <c r="B41" s="32" t="inlineStr">
        <is>
          <t>Customer Service</t>
        </is>
      </c>
      <c r="C41" s="36" t="inlineStr">
        <is>
          <t>Hiring cost</t>
        </is>
      </c>
      <c r="D41" s="37" t="n"/>
      <c r="E41" s="39">
        <f>E39*'Drivers FY27'!$J$11</f>
        <v/>
      </c>
      <c r="F41" s="39">
        <f>F39*'Drivers FY27'!$J$11</f>
        <v/>
      </c>
      <c r="G41" s="39">
        <f>G39*'Drivers FY27'!$J$11</f>
        <v/>
      </c>
      <c r="H41" s="39">
        <f>H39*'Drivers FY27'!$J$11</f>
        <v/>
      </c>
      <c r="I41" s="39">
        <f>I39*'Drivers FY27'!$J$11</f>
        <v/>
      </c>
      <c r="J41" s="39">
        <f>J39*'Drivers FY27'!$J$11</f>
        <v/>
      </c>
      <c r="K41" s="39">
        <f>K39*'Drivers FY27'!$J$11</f>
        <v/>
      </c>
      <c r="L41" s="39">
        <f>L39*'Drivers FY27'!$J$11</f>
        <v/>
      </c>
      <c r="M41" s="39">
        <f>M39*'Drivers FY27'!$J$11</f>
        <v/>
      </c>
      <c r="N41" s="39">
        <f>N39*'Drivers FY27'!$J$11</f>
        <v/>
      </c>
      <c r="O41" s="39">
        <f>O39*'Drivers FY27'!$J$11</f>
        <v/>
      </c>
      <c r="P41" s="39">
        <f>P39*'Drivers FY27'!$J$11</f>
        <v/>
      </c>
      <c r="Q41" s="27">
        <f>SUM(E41:P41)</f>
        <v/>
      </c>
    </row>
    <row r="42">
      <c r="A42" s="5" t="inlineStr">
        <is>
          <t>PL</t>
        </is>
      </c>
      <c r="B42" s="5" t="inlineStr">
        <is>
          <t>Operations</t>
        </is>
      </c>
      <c r="C42" s="14" t="inlineStr">
        <is>
          <t>FTE</t>
        </is>
      </c>
      <c r="D42" s="21">
        <f>'Drivers FY27'!C12</f>
        <v/>
      </c>
      <c r="E42" s="22">
        <f>D42-E43+E44</f>
        <v/>
      </c>
      <c r="F42" s="22">
        <f>E42-F43+F44</f>
        <v/>
      </c>
      <c r="G42" s="22">
        <f>F42-G43+G44</f>
        <v/>
      </c>
      <c r="H42" s="22">
        <f>G42-H43+H44</f>
        <v/>
      </c>
      <c r="I42" s="22">
        <f>H42-I43+I44</f>
        <v/>
      </c>
      <c r="J42" s="22">
        <f>I42-J43+J44</f>
        <v/>
      </c>
      <c r="K42" s="22">
        <f>J42-K43+K44</f>
        <v/>
      </c>
      <c r="L42" s="22">
        <f>K42-L43+L44</f>
        <v/>
      </c>
      <c r="M42" s="22">
        <f>L42-M43+M44</f>
        <v/>
      </c>
      <c r="N42" s="22">
        <f>M42-N43+N44</f>
        <v/>
      </c>
      <c r="O42" s="22">
        <f>N42-O43+O44</f>
        <v/>
      </c>
      <c r="P42" s="22">
        <f>O42-P43+P44</f>
        <v/>
      </c>
      <c r="Q42" s="22">
        <f>AVERAGE(E42:P42)</f>
        <v/>
      </c>
      <c r="R42" s="35">
        <f>'Drivers FY27'!G12*$F$3/12</f>
        <v/>
      </c>
      <c r="S42" s="20">
        <f>'Drivers FY27'!H12*$J$3</f>
        <v/>
      </c>
      <c r="T42" s="17">
        <f>'Drivers FY27'!D12</f>
        <v/>
      </c>
      <c r="U42" s="19">
        <f>'Drivers FY27'!I12</f>
        <v/>
      </c>
    </row>
    <row r="43">
      <c r="A43" s="5" t="inlineStr">
        <is>
          <t>PL</t>
        </is>
      </c>
      <c r="B43" s="5" t="inlineStr">
        <is>
          <t>Operations</t>
        </is>
      </c>
      <c r="C43" s="4" t="inlineStr">
        <is>
          <t>Leavers</t>
        </is>
      </c>
      <c r="E43" s="25">
        <f>D42*$R42</f>
        <v/>
      </c>
      <c r="F43" s="25">
        <f>E42*$R42</f>
        <v/>
      </c>
      <c r="G43" s="25">
        <f>F42*$R42</f>
        <v/>
      </c>
      <c r="H43" s="25">
        <f>G42*$R42</f>
        <v/>
      </c>
      <c r="I43" s="25">
        <f>H42*$R42</f>
        <v/>
      </c>
      <c r="J43" s="25">
        <f>I42*$R42</f>
        <v/>
      </c>
      <c r="K43" s="25">
        <f>J42*$R42</f>
        <v/>
      </c>
      <c r="L43" s="25">
        <f>K42*$R42</f>
        <v/>
      </c>
      <c r="M43" s="25">
        <f>L42*$R42</f>
        <v/>
      </c>
      <c r="N43" s="25">
        <f>M42*$R42</f>
        <v/>
      </c>
      <c r="O43" s="25">
        <f>N42*$R42</f>
        <v/>
      </c>
      <c r="P43" s="25">
        <f>O42*$R42</f>
        <v/>
      </c>
      <c r="Q43" s="22">
        <f>SUM(E43:P43)</f>
        <v/>
      </c>
    </row>
    <row r="44">
      <c r="A44" s="5" t="inlineStr">
        <is>
          <t>PL</t>
        </is>
      </c>
      <c r="B44" s="5" t="inlineStr">
        <is>
          <t>Operations</t>
        </is>
      </c>
      <c r="C44" s="4" t="inlineStr">
        <is>
          <t>Hires</t>
        </is>
      </c>
      <c r="E44" s="25">
        <f>IF(AND($L$3&gt;0,E$5&gt;=$L$3),0,IF(E$5&gt;Settings!$C$52,INDEX($E43:E43,E$5-Settings!$C$52),$D42*$R42)*$H$3+$D42*$S42/12)</f>
        <v/>
      </c>
      <c r="F44" s="25">
        <f>IF(AND($L$3&gt;0,F$5&gt;=$L$3),0,IF(F$5&gt;Settings!$C$52,INDEX($E43:E43,F$5-Settings!$C$52),$D42*$R42)*$H$3+$D42*$S42/12)</f>
        <v/>
      </c>
      <c r="G44" s="25">
        <f>IF(AND($L$3&gt;0,G$5&gt;=$L$3),0,IF(G$5&gt;Settings!$C$52,INDEX($E43:F43,G$5-Settings!$C$52),$D42*$R42)*$H$3+$D42*$S42/12)</f>
        <v/>
      </c>
      <c r="H44" s="25">
        <f>IF(AND($L$3&gt;0,H$5&gt;=$L$3),0,IF(H$5&gt;Settings!$C$52,INDEX($E43:G43,H$5-Settings!$C$52),$D42*$R42)*$H$3+$D42*$S42/12)</f>
        <v/>
      </c>
      <c r="I44" s="25">
        <f>IF(AND($L$3&gt;0,I$5&gt;=$L$3),0,IF(I$5&gt;Settings!$C$52,INDEX($E43:H43,I$5-Settings!$C$52),$D42*$R42)*$H$3+$D42*$S42/12)</f>
        <v/>
      </c>
      <c r="J44" s="25">
        <f>IF(AND($L$3&gt;0,J$5&gt;=$L$3),0,IF(J$5&gt;Settings!$C$52,INDEX($E43:I43,J$5-Settings!$C$52),$D42*$R42)*$H$3+$D42*$S42/12)</f>
        <v/>
      </c>
      <c r="K44" s="25">
        <f>IF(AND($L$3&gt;0,K$5&gt;=$L$3),0,IF(K$5&gt;Settings!$C$52,INDEX($E43:J43,K$5-Settings!$C$52),$D42*$R42)*$H$3+$D42*$S42/12)</f>
        <v/>
      </c>
      <c r="L44" s="25">
        <f>IF(AND($L$3&gt;0,L$5&gt;=$L$3),0,IF(L$5&gt;Settings!$C$52,INDEX($E43:K43,L$5-Settings!$C$52),$D42*$R42)*$H$3+$D42*$S42/12)</f>
        <v/>
      </c>
      <c r="M44" s="25">
        <f>IF(AND($L$3&gt;0,M$5&gt;=$L$3),0,IF(M$5&gt;Settings!$C$52,INDEX($E43:L43,M$5-Settings!$C$52),$D42*$R42)*$H$3+$D42*$S42/12)</f>
        <v/>
      </c>
      <c r="N44" s="25">
        <f>IF(AND($L$3&gt;0,N$5&gt;=$L$3),0,IF(N$5&gt;Settings!$C$52,INDEX($E43:M43,N$5-Settings!$C$52),$D42*$R42)*$H$3+$D42*$S42/12)</f>
        <v/>
      </c>
      <c r="O44" s="25">
        <f>IF(AND($L$3&gt;0,O$5&gt;=$L$3),0,IF(O$5&gt;Settings!$C$52,INDEX($E43:N43,O$5-Settings!$C$52),$D42*$R42)*$H$3+$D42*$S42/12)</f>
        <v/>
      </c>
      <c r="P44" s="25">
        <f>IF(AND($L$3&gt;0,P$5&gt;=$L$3),0,IF(P$5&gt;Settings!$C$52,INDEX($E43:O43,P$5-Settings!$C$52),$D42*$R42)*$H$3+$D42*$S42/12)</f>
        <v/>
      </c>
      <c r="Q44" s="22">
        <f>SUM(E44:P44)</f>
        <v/>
      </c>
    </row>
    <row r="45">
      <c r="A45" s="5" t="inlineStr">
        <is>
          <t>PL</t>
        </is>
      </c>
      <c r="B45" s="5" t="inlineStr">
        <is>
          <t>Operations</t>
        </is>
      </c>
      <c r="C45" s="4" t="inlineStr">
        <is>
          <t>Payroll cost</t>
        </is>
      </c>
      <c r="E45" s="29">
        <f>E42*($T42*(1+IF(E$5&gt;=Settings!$C$51,$U42,0)))/12</f>
        <v/>
      </c>
      <c r="F45" s="29">
        <f>F42*($T42*(1+IF(F$5&gt;=Settings!$C$51,$U42,0)))/12</f>
        <v/>
      </c>
      <c r="G45" s="29">
        <f>G42*($T42*(1+IF(G$5&gt;=Settings!$C$51,$U42,0)))/12</f>
        <v/>
      </c>
      <c r="H45" s="29">
        <f>H42*($T42*(1+IF(H$5&gt;=Settings!$C$51,$U42,0)))/12</f>
        <v/>
      </c>
      <c r="I45" s="29">
        <f>I42*($T42*(1+IF(I$5&gt;=Settings!$C$51,$U42,0)))/12</f>
        <v/>
      </c>
      <c r="J45" s="29">
        <f>J42*($T42*(1+IF(J$5&gt;=Settings!$C$51,$U42,0)))/12</f>
        <v/>
      </c>
      <c r="K45" s="29">
        <f>K42*($T42*(1+IF(K$5&gt;=Settings!$C$51,$U42,0)))/12</f>
        <v/>
      </c>
      <c r="L45" s="29">
        <f>L42*($T42*(1+IF(L$5&gt;=Settings!$C$51,$U42,0)))/12</f>
        <v/>
      </c>
      <c r="M45" s="29">
        <f>M42*($T42*(1+IF(M$5&gt;=Settings!$C$51,$U42,0)))/12</f>
        <v/>
      </c>
      <c r="N45" s="29">
        <f>N42*($T42*(1+IF(N$5&gt;=Settings!$C$51,$U42,0)))/12</f>
        <v/>
      </c>
      <c r="O45" s="29">
        <f>O42*($T42*(1+IF(O$5&gt;=Settings!$C$51,$U42,0)))/12</f>
        <v/>
      </c>
      <c r="P45" s="29">
        <f>P42*($T42*(1+IF(P$5&gt;=Settings!$C$51,$U42,0)))/12</f>
        <v/>
      </c>
      <c r="Q45" s="18">
        <f>SUM(E45:P45)</f>
        <v/>
      </c>
    </row>
    <row r="46">
      <c r="A46" s="5" t="inlineStr">
        <is>
          <t>PL</t>
        </is>
      </c>
      <c r="B46" s="5" t="inlineStr">
        <is>
          <t>Operations</t>
        </is>
      </c>
      <c r="C46" s="4" t="inlineStr">
        <is>
          <t>Hiring cost</t>
        </is>
      </c>
      <c r="E46" s="29">
        <f>E44*'Drivers FY27'!$J$12</f>
        <v/>
      </c>
      <c r="F46" s="29">
        <f>F44*'Drivers FY27'!$J$12</f>
        <v/>
      </c>
      <c r="G46" s="29">
        <f>G44*'Drivers FY27'!$J$12</f>
        <v/>
      </c>
      <c r="H46" s="29">
        <f>H44*'Drivers FY27'!$J$12</f>
        <v/>
      </c>
      <c r="I46" s="29">
        <f>I44*'Drivers FY27'!$J$12</f>
        <v/>
      </c>
      <c r="J46" s="29">
        <f>J44*'Drivers FY27'!$J$12</f>
        <v/>
      </c>
      <c r="K46" s="29">
        <f>K44*'Drivers FY27'!$J$12</f>
        <v/>
      </c>
      <c r="L46" s="29">
        <f>L44*'Drivers FY27'!$J$12</f>
        <v/>
      </c>
      <c r="M46" s="29">
        <f>M44*'Drivers FY27'!$J$12</f>
        <v/>
      </c>
      <c r="N46" s="29">
        <f>N44*'Drivers FY27'!$J$12</f>
        <v/>
      </c>
      <c r="O46" s="29">
        <f>O44*'Drivers FY27'!$J$12</f>
        <v/>
      </c>
      <c r="P46" s="29">
        <f>P44*'Drivers FY27'!$J$12</f>
        <v/>
      </c>
      <c r="Q46" s="18">
        <f>SUM(E46:P46)</f>
        <v/>
      </c>
    </row>
    <row r="47">
      <c r="A47" s="32" t="inlineStr">
        <is>
          <t>PL</t>
        </is>
      </c>
      <c r="B47" s="32" t="inlineStr">
        <is>
          <t>Tech</t>
        </is>
      </c>
      <c r="C47" s="33" t="inlineStr">
        <is>
          <t>FTE</t>
        </is>
      </c>
      <c r="D47" s="34">
        <f>'Drivers FY27'!C13</f>
        <v/>
      </c>
      <c r="E47" s="26">
        <f>D47-E48+E49</f>
        <v/>
      </c>
      <c r="F47" s="26">
        <f>E47-F48+F49</f>
        <v/>
      </c>
      <c r="G47" s="26">
        <f>F47-G48+G49</f>
        <v/>
      </c>
      <c r="H47" s="26">
        <f>G47-H48+H49</f>
        <v/>
      </c>
      <c r="I47" s="26">
        <f>H47-I48+I49</f>
        <v/>
      </c>
      <c r="J47" s="26">
        <f>I47-J48+J49</f>
        <v/>
      </c>
      <c r="K47" s="26">
        <f>J47-K48+K49</f>
        <v/>
      </c>
      <c r="L47" s="26">
        <f>K47-L48+L49</f>
        <v/>
      </c>
      <c r="M47" s="26">
        <f>L47-M48+M49</f>
        <v/>
      </c>
      <c r="N47" s="26">
        <f>M47-N48+N49</f>
        <v/>
      </c>
      <c r="O47" s="26">
        <f>N47-O48+O49</f>
        <v/>
      </c>
      <c r="P47" s="26">
        <f>O47-P48+P49</f>
        <v/>
      </c>
      <c r="Q47" s="26">
        <f>AVERAGE(E47:P47)</f>
        <v/>
      </c>
      <c r="R47" s="35">
        <f>'Drivers FY27'!G13*$F$3/12</f>
        <v/>
      </c>
      <c r="S47" s="20">
        <f>'Drivers FY27'!H13*$J$3</f>
        <v/>
      </c>
      <c r="T47" s="17">
        <f>'Drivers FY27'!D13</f>
        <v/>
      </c>
      <c r="U47" s="19">
        <f>'Drivers FY27'!I13</f>
        <v/>
      </c>
    </row>
    <row r="48">
      <c r="A48" s="32" t="inlineStr">
        <is>
          <t>PL</t>
        </is>
      </c>
      <c r="B48" s="32" t="inlineStr">
        <is>
          <t>Tech</t>
        </is>
      </c>
      <c r="C48" s="36" t="inlineStr">
        <is>
          <t>Leavers</t>
        </is>
      </c>
      <c r="D48" s="37" t="n"/>
      <c r="E48" s="38">
        <f>D47*$R47</f>
        <v/>
      </c>
      <c r="F48" s="38">
        <f>E47*$R47</f>
        <v/>
      </c>
      <c r="G48" s="38">
        <f>F47*$R47</f>
        <v/>
      </c>
      <c r="H48" s="38">
        <f>G47*$R47</f>
        <v/>
      </c>
      <c r="I48" s="38">
        <f>H47*$R47</f>
        <v/>
      </c>
      <c r="J48" s="38">
        <f>I47*$R47</f>
        <v/>
      </c>
      <c r="K48" s="38">
        <f>J47*$R47</f>
        <v/>
      </c>
      <c r="L48" s="38">
        <f>K47*$R47</f>
        <v/>
      </c>
      <c r="M48" s="38">
        <f>L47*$R47</f>
        <v/>
      </c>
      <c r="N48" s="38">
        <f>M47*$R47</f>
        <v/>
      </c>
      <c r="O48" s="38">
        <f>N47*$R47</f>
        <v/>
      </c>
      <c r="P48" s="38">
        <f>O47*$R47</f>
        <v/>
      </c>
      <c r="Q48" s="26">
        <f>SUM(E48:P48)</f>
        <v/>
      </c>
    </row>
    <row r="49">
      <c r="A49" s="32" t="inlineStr">
        <is>
          <t>PL</t>
        </is>
      </c>
      <c r="B49" s="32" t="inlineStr">
        <is>
          <t>Tech</t>
        </is>
      </c>
      <c r="C49" s="36" t="inlineStr">
        <is>
          <t>Hires</t>
        </is>
      </c>
      <c r="D49" s="37" t="n"/>
      <c r="E49" s="38">
        <f>IF(AND($L$3&gt;0,E$5&gt;=$L$3),0,IF(E$5&gt;Settings!$C$52,INDEX($E48:E48,E$5-Settings!$C$52),$D47*$R47)*$H$3+$D47*$S47/12)</f>
        <v/>
      </c>
      <c r="F49" s="38">
        <f>IF(AND($L$3&gt;0,F$5&gt;=$L$3),0,IF(F$5&gt;Settings!$C$52,INDEX($E48:E48,F$5-Settings!$C$52),$D47*$R47)*$H$3+$D47*$S47/12)</f>
        <v/>
      </c>
      <c r="G49" s="38">
        <f>IF(AND($L$3&gt;0,G$5&gt;=$L$3),0,IF(G$5&gt;Settings!$C$52,INDEX($E48:F48,G$5-Settings!$C$52),$D47*$R47)*$H$3+$D47*$S47/12)</f>
        <v/>
      </c>
      <c r="H49" s="38">
        <f>IF(AND($L$3&gt;0,H$5&gt;=$L$3),0,IF(H$5&gt;Settings!$C$52,INDEX($E48:G48,H$5-Settings!$C$52),$D47*$R47)*$H$3+$D47*$S47/12)</f>
        <v/>
      </c>
      <c r="I49" s="38">
        <f>IF(AND($L$3&gt;0,I$5&gt;=$L$3),0,IF(I$5&gt;Settings!$C$52,INDEX($E48:H48,I$5-Settings!$C$52),$D47*$R47)*$H$3+$D47*$S47/12)</f>
        <v/>
      </c>
      <c r="J49" s="38">
        <f>IF(AND($L$3&gt;0,J$5&gt;=$L$3),0,IF(J$5&gt;Settings!$C$52,INDEX($E48:I48,J$5-Settings!$C$52),$D47*$R47)*$H$3+$D47*$S47/12)</f>
        <v/>
      </c>
      <c r="K49" s="38">
        <f>IF(AND($L$3&gt;0,K$5&gt;=$L$3),0,IF(K$5&gt;Settings!$C$52,INDEX($E48:J48,K$5-Settings!$C$52),$D47*$R47)*$H$3+$D47*$S47/12)</f>
        <v/>
      </c>
      <c r="L49" s="38">
        <f>IF(AND($L$3&gt;0,L$5&gt;=$L$3),0,IF(L$5&gt;Settings!$C$52,INDEX($E48:K48,L$5-Settings!$C$52),$D47*$R47)*$H$3+$D47*$S47/12)</f>
        <v/>
      </c>
      <c r="M49" s="38">
        <f>IF(AND($L$3&gt;0,M$5&gt;=$L$3),0,IF(M$5&gt;Settings!$C$52,INDEX($E48:L48,M$5-Settings!$C$52),$D47*$R47)*$H$3+$D47*$S47/12)</f>
        <v/>
      </c>
      <c r="N49" s="38">
        <f>IF(AND($L$3&gt;0,N$5&gt;=$L$3),0,IF(N$5&gt;Settings!$C$52,INDEX($E48:M48,N$5-Settings!$C$52),$D47*$R47)*$H$3+$D47*$S47/12)</f>
        <v/>
      </c>
      <c r="O49" s="38">
        <f>IF(AND($L$3&gt;0,O$5&gt;=$L$3),0,IF(O$5&gt;Settings!$C$52,INDEX($E48:N48,O$5-Settings!$C$52),$D47*$R47)*$H$3+$D47*$S47/12)</f>
        <v/>
      </c>
      <c r="P49" s="38">
        <f>IF(AND($L$3&gt;0,P$5&gt;=$L$3),0,IF(P$5&gt;Settings!$C$52,INDEX($E48:O48,P$5-Settings!$C$52),$D47*$R47)*$H$3+$D47*$S47/12)</f>
        <v/>
      </c>
      <c r="Q49" s="26">
        <f>SUM(E49:P49)</f>
        <v/>
      </c>
    </row>
    <row r="50">
      <c r="A50" s="32" t="inlineStr">
        <is>
          <t>PL</t>
        </is>
      </c>
      <c r="B50" s="32" t="inlineStr">
        <is>
          <t>Tech</t>
        </is>
      </c>
      <c r="C50" s="36" t="inlineStr">
        <is>
          <t>Payroll cost</t>
        </is>
      </c>
      <c r="D50" s="37" t="n"/>
      <c r="E50" s="39">
        <f>E47*($T47*(1+IF(E$5&gt;=Settings!$C$51,$U47,0)))/12</f>
        <v/>
      </c>
      <c r="F50" s="39">
        <f>F47*($T47*(1+IF(F$5&gt;=Settings!$C$51,$U47,0)))/12</f>
        <v/>
      </c>
      <c r="G50" s="39">
        <f>G47*($T47*(1+IF(G$5&gt;=Settings!$C$51,$U47,0)))/12</f>
        <v/>
      </c>
      <c r="H50" s="39">
        <f>H47*($T47*(1+IF(H$5&gt;=Settings!$C$51,$U47,0)))/12</f>
        <v/>
      </c>
      <c r="I50" s="39">
        <f>I47*($T47*(1+IF(I$5&gt;=Settings!$C$51,$U47,0)))/12</f>
        <v/>
      </c>
      <c r="J50" s="39">
        <f>J47*($T47*(1+IF(J$5&gt;=Settings!$C$51,$U47,0)))/12</f>
        <v/>
      </c>
      <c r="K50" s="39">
        <f>K47*($T47*(1+IF(K$5&gt;=Settings!$C$51,$U47,0)))/12</f>
        <v/>
      </c>
      <c r="L50" s="39">
        <f>L47*($T47*(1+IF(L$5&gt;=Settings!$C$51,$U47,0)))/12</f>
        <v/>
      </c>
      <c r="M50" s="39">
        <f>M47*($T47*(1+IF(M$5&gt;=Settings!$C$51,$U47,0)))/12</f>
        <v/>
      </c>
      <c r="N50" s="39">
        <f>N47*($T47*(1+IF(N$5&gt;=Settings!$C$51,$U47,0)))/12</f>
        <v/>
      </c>
      <c r="O50" s="39">
        <f>O47*($T47*(1+IF(O$5&gt;=Settings!$C$51,$U47,0)))/12</f>
        <v/>
      </c>
      <c r="P50" s="39">
        <f>P47*($T47*(1+IF(P$5&gt;=Settings!$C$51,$U47,0)))/12</f>
        <v/>
      </c>
      <c r="Q50" s="27">
        <f>SUM(E50:P50)</f>
        <v/>
      </c>
    </row>
    <row r="51">
      <c r="A51" s="32" t="inlineStr">
        <is>
          <t>PL</t>
        </is>
      </c>
      <c r="B51" s="32" t="inlineStr">
        <is>
          <t>Tech</t>
        </is>
      </c>
      <c r="C51" s="36" t="inlineStr">
        <is>
          <t>Hiring cost</t>
        </is>
      </c>
      <c r="D51" s="37" t="n"/>
      <c r="E51" s="39">
        <f>E49*'Drivers FY27'!$J$13</f>
        <v/>
      </c>
      <c r="F51" s="39">
        <f>F49*'Drivers FY27'!$J$13</f>
        <v/>
      </c>
      <c r="G51" s="39">
        <f>G49*'Drivers FY27'!$J$13</f>
        <v/>
      </c>
      <c r="H51" s="39">
        <f>H49*'Drivers FY27'!$J$13</f>
        <v/>
      </c>
      <c r="I51" s="39">
        <f>I49*'Drivers FY27'!$J$13</f>
        <v/>
      </c>
      <c r="J51" s="39">
        <f>J49*'Drivers FY27'!$J$13</f>
        <v/>
      </c>
      <c r="K51" s="39">
        <f>K49*'Drivers FY27'!$J$13</f>
        <v/>
      </c>
      <c r="L51" s="39">
        <f>L49*'Drivers FY27'!$J$13</f>
        <v/>
      </c>
      <c r="M51" s="39">
        <f>M49*'Drivers FY27'!$J$13</f>
        <v/>
      </c>
      <c r="N51" s="39">
        <f>N49*'Drivers FY27'!$J$13</f>
        <v/>
      </c>
      <c r="O51" s="39">
        <f>O49*'Drivers FY27'!$J$13</f>
        <v/>
      </c>
      <c r="P51" s="39">
        <f>P49*'Drivers FY27'!$J$13</f>
        <v/>
      </c>
      <c r="Q51" s="27">
        <f>SUM(E51:P51)</f>
        <v/>
      </c>
    </row>
    <row r="52">
      <c r="A52" s="5" t="inlineStr">
        <is>
          <t>PL</t>
        </is>
      </c>
      <c r="B52" s="5" t="inlineStr">
        <is>
          <t>Sales</t>
        </is>
      </c>
      <c r="C52" s="14" t="inlineStr">
        <is>
          <t>FTE</t>
        </is>
      </c>
      <c r="D52" s="21">
        <f>'Drivers FY27'!C14</f>
        <v/>
      </c>
      <c r="E52" s="22">
        <f>D52-E53+E54</f>
        <v/>
      </c>
      <c r="F52" s="22">
        <f>E52-F53+F54</f>
        <v/>
      </c>
      <c r="G52" s="22">
        <f>F52-G53+G54</f>
        <v/>
      </c>
      <c r="H52" s="22">
        <f>G52-H53+H54</f>
        <v/>
      </c>
      <c r="I52" s="22">
        <f>H52-I53+I54</f>
        <v/>
      </c>
      <c r="J52" s="22">
        <f>I52-J53+J54</f>
        <v/>
      </c>
      <c r="K52" s="22">
        <f>J52-K53+K54</f>
        <v/>
      </c>
      <c r="L52" s="22">
        <f>K52-L53+L54</f>
        <v/>
      </c>
      <c r="M52" s="22">
        <f>L52-M53+M54</f>
        <v/>
      </c>
      <c r="N52" s="22">
        <f>M52-N53+N54</f>
        <v/>
      </c>
      <c r="O52" s="22">
        <f>N52-O53+O54</f>
        <v/>
      </c>
      <c r="P52" s="22">
        <f>O52-P53+P54</f>
        <v/>
      </c>
      <c r="Q52" s="22">
        <f>AVERAGE(E52:P52)</f>
        <v/>
      </c>
      <c r="R52" s="35">
        <f>'Drivers FY27'!G14*$F$3/12</f>
        <v/>
      </c>
      <c r="S52" s="20">
        <f>'Drivers FY27'!H14*$J$3</f>
        <v/>
      </c>
      <c r="T52" s="17">
        <f>'Drivers FY27'!D14</f>
        <v/>
      </c>
      <c r="U52" s="19">
        <f>'Drivers FY27'!I14</f>
        <v/>
      </c>
    </row>
    <row r="53">
      <c r="A53" s="5" t="inlineStr">
        <is>
          <t>PL</t>
        </is>
      </c>
      <c r="B53" s="5" t="inlineStr">
        <is>
          <t>Sales</t>
        </is>
      </c>
      <c r="C53" s="4" t="inlineStr">
        <is>
          <t>Leavers</t>
        </is>
      </c>
      <c r="E53" s="25">
        <f>D52*$R52</f>
        <v/>
      </c>
      <c r="F53" s="25">
        <f>E52*$R52</f>
        <v/>
      </c>
      <c r="G53" s="25">
        <f>F52*$R52</f>
        <v/>
      </c>
      <c r="H53" s="25">
        <f>G52*$R52</f>
        <v/>
      </c>
      <c r="I53" s="25">
        <f>H52*$R52</f>
        <v/>
      </c>
      <c r="J53" s="25">
        <f>I52*$R52</f>
        <v/>
      </c>
      <c r="K53" s="25">
        <f>J52*$R52</f>
        <v/>
      </c>
      <c r="L53" s="25">
        <f>K52*$R52</f>
        <v/>
      </c>
      <c r="M53" s="25">
        <f>L52*$R52</f>
        <v/>
      </c>
      <c r="N53" s="25">
        <f>M52*$R52</f>
        <v/>
      </c>
      <c r="O53" s="25">
        <f>N52*$R52</f>
        <v/>
      </c>
      <c r="P53" s="25">
        <f>O52*$R52</f>
        <v/>
      </c>
      <c r="Q53" s="22">
        <f>SUM(E53:P53)</f>
        <v/>
      </c>
    </row>
    <row r="54">
      <c r="A54" s="5" t="inlineStr">
        <is>
          <t>PL</t>
        </is>
      </c>
      <c r="B54" s="5" t="inlineStr">
        <is>
          <t>Sales</t>
        </is>
      </c>
      <c r="C54" s="4" t="inlineStr">
        <is>
          <t>Hires</t>
        </is>
      </c>
      <c r="E54" s="25">
        <f>IF(AND($L$3&gt;0,E$5&gt;=$L$3),0,IF(E$5&gt;Settings!$C$52,INDEX($E53:E53,E$5-Settings!$C$52),$D52*$R52)*$H$3+$D52*$S52/12)</f>
        <v/>
      </c>
      <c r="F54" s="25">
        <f>IF(AND($L$3&gt;0,F$5&gt;=$L$3),0,IF(F$5&gt;Settings!$C$52,INDEX($E53:E53,F$5-Settings!$C$52),$D52*$R52)*$H$3+$D52*$S52/12)</f>
        <v/>
      </c>
      <c r="G54" s="25">
        <f>IF(AND($L$3&gt;0,G$5&gt;=$L$3),0,IF(G$5&gt;Settings!$C$52,INDEX($E53:F53,G$5-Settings!$C$52),$D52*$R52)*$H$3+$D52*$S52/12)</f>
        <v/>
      </c>
      <c r="H54" s="25">
        <f>IF(AND($L$3&gt;0,H$5&gt;=$L$3),0,IF(H$5&gt;Settings!$C$52,INDEX($E53:G53,H$5-Settings!$C$52),$D52*$R52)*$H$3+$D52*$S52/12)</f>
        <v/>
      </c>
      <c r="I54" s="25">
        <f>IF(AND($L$3&gt;0,I$5&gt;=$L$3),0,IF(I$5&gt;Settings!$C$52,INDEX($E53:H53,I$5-Settings!$C$52),$D52*$R52)*$H$3+$D52*$S52/12)</f>
        <v/>
      </c>
      <c r="J54" s="25">
        <f>IF(AND($L$3&gt;0,J$5&gt;=$L$3),0,IF(J$5&gt;Settings!$C$52,INDEX($E53:I53,J$5-Settings!$C$52),$D52*$R52)*$H$3+$D52*$S52/12)</f>
        <v/>
      </c>
      <c r="K54" s="25">
        <f>IF(AND($L$3&gt;0,K$5&gt;=$L$3),0,IF(K$5&gt;Settings!$C$52,INDEX($E53:J53,K$5-Settings!$C$52),$D52*$R52)*$H$3+$D52*$S52/12)</f>
        <v/>
      </c>
      <c r="L54" s="25">
        <f>IF(AND($L$3&gt;0,L$5&gt;=$L$3),0,IF(L$5&gt;Settings!$C$52,INDEX($E53:K53,L$5-Settings!$C$52),$D52*$R52)*$H$3+$D52*$S52/12)</f>
        <v/>
      </c>
      <c r="M54" s="25">
        <f>IF(AND($L$3&gt;0,M$5&gt;=$L$3),0,IF(M$5&gt;Settings!$C$52,INDEX($E53:L53,M$5-Settings!$C$52),$D52*$R52)*$H$3+$D52*$S52/12)</f>
        <v/>
      </c>
      <c r="N54" s="25">
        <f>IF(AND($L$3&gt;0,N$5&gt;=$L$3),0,IF(N$5&gt;Settings!$C$52,INDEX($E53:M53,N$5-Settings!$C$52),$D52*$R52)*$H$3+$D52*$S52/12)</f>
        <v/>
      </c>
      <c r="O54" s="25">
        <f>IF(AND($L$3&gt;0,O$5&gt;=$L$3),0,IF(O$5&gt;Settings!$C$52,INDEX($E53:N53,O$5-Settings!$C$52),$D52*$R52)*$H$3+$D52*$S52/12)</f>
        <v/>
      </c>
      <c r="P54" s="25">
        <f>IF(AND($L$3&gt;0,P$5&gt;=$L$3),0,IF(P$5&gt;Settings!$C$52,INDEX($E53:O53,P$5-Settings!$C$52),$D52*$R52)*$H$3+$D52*$S52/12)</f>
        <v/>
      </c>
      <c r="Q54" s="22">
        <f>SUM(E54:P54)</f>
        <v/>
      </c>
    </row>
    <row r="55">
      <c r="A55" s="5" t="inlineStr">
        <is>
          <t>PL</t>
        </is>
      </c>
      <c r="B55" s="5" t="inlineStr">
        <is>
          <t>Sales</t>
        </is>
      </c>
      <c r="C55" s="4" t="inlineStr">
        <is>
          <t>Payroll cost</t>
        </is>
      </c>
      <c r="E55" s="29">
        <f>E52*($T52*(1+IF(E$5&gt;=Settings!$C$51,$U52,0)))/12</f>
        <v/>
      </c>
      <c r="F55" s="29">
        <f>F52*($T52*(1+IF(F$5&gt;=Settings!$C$51,$U52,0)))/12</f>
        <v/>
      </c>
      <c r="G55" s="29">
        <f>G52*($T52*(1+IF(G$5&gt;=Settings!$C$51,$U52,0)))/12</f>
        <v/>
      </c>
      <c r="H55" s="29">
        <f>H52*($T52*(1+IF(H$5&gt;=Settings!$C$51,$U52,0)))/12</f>
        <v/>
      </c>
      <c r="I55" s="29">
        <f>I52*($T52*(1+IF(I$5&gt;=Settings!$C$51,$U52,0)))/12</f>
        <v/>
      </c>
      <c r="J55" s="29">
        <f>J52*($T52*(1+IF(J$5&gt;=Settings!$C$51,$U52,0)))/12</f>
        <v/>
      </c>
      <c r="K55" s="29">
        <f>K52*($T52*(1+IF(K$5&gt;=Settings!$C$51,$U52,0)))/12</f>
        <v/>
      </c>
      <c r="L55" s="29">
        <f>L52*($T52*(1+IF(L$5&gt;=Settings!$C$51,$U52,0)))/12</f>
        <v/>
      </c>
      <c r="M55" s="29">
        <f>M52*($T52*(1+IF(M$5&gt;=Settings!$C$51,$U52,0)))/12</f>
        <v/>
      </c>
      <c r="N55" s="29">
        <f>N52*($T52*(1+IF(N$5&gt;=Settings!$C$51,$U52,0)))/12</f>
        <v/>
      </c>
      <c r="O55" s="29">
        <f>O52*($T52*(1+IF(O$5&gt;=Settings!$C$51,$U52,0)))/12</f>
        <v/>
      </c>
      <c r="P55" s="29">
        <f>P52*($T52*(1+IF(P$5&gt;=Settings!$C$51,$U52,0)))/12</f>
        <v/>
      </c>
      <c r="Q55" s="18">
        <f>SUM(E55:P55)</f>
        <v/>
      </c>
    </row>
    <row r="56">
      <c r="A56" s="5" t="inlineStr">
        <is>
          <t>PL</t>
        </is>
      </c>
      <c r="B56" s="5" t="inlineStr">
        <is>
          <t>Sales</t>
        </is>
      </c>
      <c r="C56" s="4" t="inlineStr">
        <is>
          <t>Hiring cost</t>
        </is>
      </c>
      <c r="E56" s="29">
        <f>E54*'Drivers FY27'!$J$14</f>
        <v/>
      </c>
      <c r="F56" s="29">
        <f>F54*'Drivers FY27'!$J$14</f>
        <v/>
      </c>
      <c r="G56" s="29">
        <f>G54*'Drivers FY27'!$J$14</f>
        <v/>
      </c>
      <c r="H56" s="29">
        <f>H54*'Drivers FY27'!$J$14</f>
        <v/>
      </c>
      <c r="I56" s="29">
        <f>I54*'Drivers FY27'!$J$14</f>
        <v/>
      </c>
      <c r="J56" s="29">
        <f>J54*'Drivers FY27'!$J$14</f>
        <v/>
      </c>
      <c r="K56" s="29">
        <f>K54*'Drivers FY27'!$J$14</f>
        <v/>
      </c>
      <c r="L56" s="29">
        <f>L54*'Drivers FY27'!$J$14</f>
        <v/>
      </c>
      <c r="M56" s="29">
        <f>M54*'Drivers FY27'!$J$14</f>
        <v/>
      </c>
      <c r="N56" s="29">
        <f>N54*'Drivers FY27'!$J$14</f>
        <v/>
      </c>
      <c r="O56" s="29">
        <f>O54*'Drivers FY27'!$J$14</f>
        <v/>
      </c>
      <c r="P56" s="29">
        <f>P54*'Drivers FY27'!$J$14</f>
        <v/>
      </c>
      <c r="Q56" s="18">
        <f>SUM(E56:P56)</f>
        <v/>
      </c>
    </row>
    <row r="57">
      <c r="A57" s="32" t="inlineStr">
        <is>
          <t>PL</t>
        </is>
      </c>
      <c r="B57" s="32" t="inlineStr">
        <is>
          <t>Finance</t>
        </is>
      </c>
      <c r="C57" s="33" t="inlineStr">
        <is>
          <t>FTE</t>
        </is>
      </c>
      <c r="D57" s="34">
        <f>'Drivers FY27'!C15</f>
        <v/>
      </c>
      <c r="E57" s="26">
        <f>D57-E58+E59</f>
        <v/>
      </c>
      <c r="F57" s="26">
        <f>E57-F58+F59</f>
        <v/>
      </c>
      <c r="G57" s="26">
        <f>F57-G58+G59</f>
        <v/>
      </c>
      <c r="H57" s="26">
        <f>G57-H58+H59</f>
        <v/>
      </c>
      <c r="I57" s="26">
        <f>H57-I58+I59</f>
        <v/>
      </c>
      <c r="J57" s="26">
        <f>I57-J58+J59</f>
        <v/>
      </c>
      <c r="K57" s="26">
        <f>J57-K58+K59</f>
        <v/>
      </c>
      <c r="L57" s="26">
        <f>K57-L58+L59</f>
        <v/>
      </c>
      <c r="M57" s="26">
        <f>L57-M58+M59</f>
        <v/>
      </c>
      <c r="N57" s="26">
        <f>M57-N58+N59</f>
        <v/>
      </c>
      <c r="O57" s="26">
        <f>N57-O58+O59</f>
        <v/>
      </c>
      <c r="P57" s="26">
        <f>O57-P58+P59</f>
        <v/>
      </c>
      <c r="Q57" s="26">
        <f>AVERAGE(E57:P57)</f>
        <v/>
      </c>
      <c r="R57" s="35">
        <f>'Drivers FY27'!G15*$F$3/12</f>
        <v/>
      </c>
      <c r="S57" s="20">
        <f>'Drivers FY27'!H15*$J$3</f>
        <v/>
      </c>
      <c r="T57" s="17">
        <f>'Drivers FY27'!D15</f>
        <v/>
      </c>
      <c r="U57" s="19">
        <f>'Drivers FY27'!I15</f>
        <v/>
      </c>
    </row>
    <row r="58">
      <c r="A58" s="32" t="inlineStr">
        <is>
          <t>PL</t>
        </is>
      </c>
      <c r="B58" s="32" t="inlineStr">
        <is>
          <t>Finance</t>
        </is>
      </c>
      <c r="C58" s="36" t="inlineStr">
        <is>
          <t>Leavers</t>
        </is>
      </c>
      <c r="D58" s="37" t="n"/>
      <c r="E58" s="38">
        <f>D57*$R57</f>
        <v/>
      </c>
      <c r="F58" s="38">
        <f>E57*$R57</f>
        <v/>
      </c>
      <c r="G58" s="38">
        <f>F57*$R57</f>
        <v/>
      </c>
      <c r="H58" s="38">
        <f>G57*$R57</f>
        <v/>
      </c>
      <c r="I58" s="38">
        <f>H57*$R57</f>
        <v/>
      </c>
      <c r="J58" s="38">
        <f>I57*$R57</f>
        <v/>
      </c>
      <c r="K58" s="38">
        <f>J57*$R57</f>
        <v/>
      </c>
      <c r="L58" s="38">
        <f>K57*$R57</f>
        <v/>
      </c>
      <c r="M58" s="38">
        <f>L57*$R57</f>
        <v/>
      </c>
      <c r="N58" s="38">
        <f>M57*$R57</f>
        <v/>
      </c>
      <c r="O58" s="38">
        <f>N57*$R57</f>
        <v/>
      </c>
      <c r="P58" s="38">
        <f>O57*$R57</f>
        <v/>
      </c>
      <c r="Q58" s="26">
        <f>SUM(E58:P58)</f>
        <v/>
      </c>
    </row>
    <row r="59">
      <c r="A59" s="32" t="inlineStr">
        <is>
          <t>PL</t>
        </is>
      </c>
      <c r="B59" s="32" t="inlineStr">
        <is>
          <t>Finance</t>
        </is>
      </c>
      <c r="C59" s="36" t="inlineStr">
        <is>
          <t>Hires</t>
        </is>
      </c>
      <c r="D59" s="37" t="n"/>
      <c r="E59" s="38">
        <f>IF(AND($L$3&gt;0,E$5&gt;=$L$3),0,IF(E$5&gt;Settings!$C$52,INDEX($E58:E58,E$5-Settings!$C$52),$D57*$R57)*$H$3+$D57*$S57/12)</f>
        <v/>
      </c>
      <c r="F59" s="38">
        <f>IF(AND($L$3&gt;0,F$5&gt;=$L$3),0,IF(F$5&gt;Settings!$C$52,INDEX($E58:E58,F$5-Settings!$C$52),$D57*$R57)*$H$3+$D57*$S57/12)</f>
        <v/>
      </c>
      <c r="G59" s="38">
        <f>IF(AND($L$3&gt;0,G$5&gt;=$L$3),0,IF(G$5&gt;Settings!$C$52,INDEX($E58:F58,G$5-Settings!$C$52),$D57*$R57)*$H$3+$D57*$S57/12)</f>
        <v/>
      </c>
      <c r="H59" s="38">
        <f>IF(AND($L$3&gt;0,H$5&gt;=$L$3),0,IF(H$5&gt;Settings!$C$52,INDEX($E58:G58,H$5-Settings!$C$52),$D57*$R57)*$H$3+$D57*$S57/12)</f>
        <v/>
      </c>
      <c r="I59" s="38">
        <f>IF(AND($L$3&gt;0,I$5&gt;=$L$3),0,IF(I$5&gt;Settings!$C$52,INDEX($E58:H58,I$5-Settings!$C$52),$D57*$R57)*$H$3+$D57*$S57/12)</f>
        <v/>
      </c>
      <c r="J59" s="38">
        <f>IF(AND($L$3&gt;0,J$5&gt;=$L$3),0,IF(J$5&gt;Settings!$C$52,INDEX($E58:I58,J$5-Settings!$C$52),$D57*$R57)*$H$3+$D57*$S57/12)</f>
        <v/>
      </c>
      <c r="K59" s="38">
        <f>IF(AND($L$3&gt;0,K$5&gt;=$L$3),0,IF(K$5&gt;Settings!$C$52,INDEX($E58:J58,K$5-Settings!$C$52),$D57*$R57)*$H$3+$D57*$S57/12)</f>
        <v/>
      </c>
      <c r="L59" s="38">
        <f>IF(AND($L$3&gt;0,L$5&gt;=$L$3),0,IF(L$5&gt;Settings!$C$52,INDEX($E58:K58,L$5-Settings!$C$52),$D57*$R57)*$H$3+$D57*$S57/12)</f>
        <v/>
      </c>
      <c r="M59" s="38">
        <f>IF(AND($L$3&gt;0,M$5&gt;=$L$3),0,IF(M$5&gt;Settings!$C$52,INDEX($E58:L58,M$5-Settings!$C$52),$D57*$R57)*$H$3+$D57*$S57/12)</f>
        <v/>
      </c>
      <c r="N59" s="38">
        <f>IF(AND($L$3&gt;0,N$5&gt;=$L$3),0,IF(N$5&gt;Settings!$C$52,INDEX($E58:M58,N$5-Settings!$C$52),$D57*$R57)*$H$3+$D57*$S57/12)</f>
        <v/>
      </c>
      <c r="O59" s="38">
        <f>IF(AND($L$3&gt;0,O$5&gt;=$L$3),0,IF(O$5&gt;Settings!$C$52,INDEX($E58:N58,O$5-Settings!$C$52),$D57*$R57)*$H$3+$D57*$S57/12)</f>
        <v/>
      </c>
      <c r="P59" s="38">
        <f>IF(AND($L$3&gt;0,P$5&gt;=$L$3),0,IF(P$5&gt;Settings!$C$52,INDEX($E58:O58,P$5-Settings!$C$52),$D57*$R57)*$H$3+$D57*$S57/12)</f>
        <v/>
      </c>
      <c r="Q59" s="26">
        <f>SUM(E59:P59)</f>
        <v/>
      </c>
    </row>
    <row r="60">
      <c r="A60" s="32" t="inlineStr">
        <is>
          <t>PL</t>
        </is>
      </c>
      <c r="B60" s="32" t="inlineStr">
        <is>
          <t>Finance</t>
        </is>
      </c>
      <c r="C60" s="36" t="inlineStr">
        <is>
          <t>Payroll cost</t>
        </is>
      </c>
      <c r="D60" s="37" t="n"/>
      <c r="E60" s="39">
        <f>E57*($T57*(1+IF(E$5&gt;=Settings!$C$51,$U57,0)))/12</f>
        <v/>
      </c>
      <c r="F60" s="39">
        <f>F57*($T57*(1+IF(F$5&gt;=Settings!$C$51,$U57,0)))/12</f>
        <v/>
      </c>
      <c r="G60" s="39">
        <f>G57*($T57*(1+IF(G$5&gt;=Settings!$C$51,$U57,0)))/12</f>
        <v/>
      </c>
      <c r="H60" s="39">
        <f>H57*($T57*(1+IF(H$5&gt;=Settings!$C$51,$U57,0)))/12</f>
        <v/>
      </c>
      <c r="I60" s="39">
        <f>I57*($T57*(1+IF(I$5&gt;=Settings!$C$51,$U57,0)))/12</f>
        <v/>
      </c>
      <c r="J60" s="39">
        <f>J57*($T57*(1+IF(J$5&gt;=Settings!$C$51,$U57,0)))/12</f>
        <v/>
      </c>
      <c r="K60" s="39">
        <f>K57*($T57*(1+IF(K$5&gt;=Settings!$C$51,$U57,0)))/12</f>
        <v/>
      </c>
      <c r="L60" s="39">
        <f>L57*($T57*(1+IF(L$5&gt;=Settings!$C$51,$U57,0)))/12</f>
        <v/>
      </c>
      <c r="M60" s="39">
        <f>M57*($T57*(1+IF(M$5&gt;=Settings!$C$51,$U57,0)))/12</f>
        <v/>
      </c>
      <c r="N60" s="39">
        <f>N57*($T57*(1+IF(N$5&gt;=Settings!$C$51,$U57,0)))/12</f>
        <v/>
      </c>
      <c r="O60" s="39">
        <f>O57*($T57*(1+IF(O$5&gt;=Settings!$C$51,$U57,0)))/12</f>
        <v/>
      </c>
      <c r="P60" s="39">
        <f>P57*($T57*(1+IF(P$5&gt;=Settings!$C$51,$U57,0)))/12</f>
        <v/>
      </c>
      <c r="Q60" s="27">
        <f>SUM(E60:P60)</f>
        <v/>
      </c>
    </row>
    <row r="61">
      <c r="A61" s="32" t="inlineStr">
        <is>
          <t>PL</t>
        </is>
      </c>
      <c r="B61" s="32" t="inlineStr">
        <is>
          <t>Finance</t>
        </is>
      </c>
      <c r="C61" s="36" t="inlineStr">
        <is>
          <t>Hiring cost</t>
        </is>
      </c>
      <c r="D61" s="37" t="n"/>
      <c r="E61" s="39">
        <f>E59*'Drivers FY27'!$J$15</f>
        <v/>
      </c>
      <c r="F61" s="39">
        <f>F59*'Drivers FY27'!$J$15</f>
        <v/>
      </c>
      <c r="G61" s="39">
        <f>G59*'Drivers FY27'!$J$15</f>
        <v/>
      </c>
      <c r="H61" s="39">
        <f>H59*'Drivers FY27'!$J$15</f>
        <v/>
      </c>
      <c r="I61" s="39">
        <f>I59*'Drivers FY27'!$J$15</f>
        <v/>
      </c>
      <c r="J61" s="39">
        <f>J59*'Drivers FY27'!$J$15</f>
        <v/>
      </c>
      <c r="K61" s="39">
        <f>K59*'Drivers FY27'!$J$15</f>
        <v/>
      </c>
      <c r="L61" s="39">
        <f>L59*'Drivers FY27'!$J$15</f>
        <v/>
      </c>
      <c r="M61" s="39">
        <f>M59*'Drivers FY27'!$J$15</f>
        <v/>
      </c>
      <c r="N61" s="39">
        <f>N59*'Drivers FY27'!$J$15</f>
        <v/>
      </c>
      <c r="O61" s="39">
        <f>O59*'Drivers FY27'!$J$15</f>
        <v/>
      </c>
      <c r="P61" s="39">
        <f>P59*'Drivers FY27'!$J$15</f>
        <v/>
      </c>
      <c r="Q61" s="27">
        <f>SUM(E61:P61)</f>
        <v/>
      </c>
    </row>
    <row r="62">
      <c r="A62" s="5" t="inlineStr">
        <is>
          <t>PL</t>
        </is>
      </c>
      <c r="B62" s="5" t="inlineStr">
        <is>
          <t>HR</t>
        </is>
      </c>
      <c r="C62" s="14" t="inlineStr">
        <is>
          <t>FTE</t>
        </is>
      </c>
      <c r="D62" s="21">
        <f>'Drivers FY27'!C16</f>
        <v/>
      </c>
      <c r="E62" s="22">
        <f>D62-E63+E64</f>
        <v/>
      </c>
      <c r="F62" s="22">
        <f>E62-F63+F64</f>
        <v/>
      </c>
      <c r="G62" s="22">
        <f>F62-G63+G64</f>
        <v/>
      </c>
      <c r="H62" s="22">
        <f>G62-H63+H64</f>
        <v/>
      </c>
      <c r="I62" s="22">
        <f>H62-I63+I64</f>
        <v/>
      </c>
      <c r="J62" s="22">
        <f>I62-J63+J64</f>
        <v/>
      </c>
      <c r="K62" s="22">
        <f>J62-K63+K64</f>
        <v/>
      </c>
      <c r="L62" s="22">
        <f>K62-L63+L64</f>
        <v/>
      </c>
      <c r="M62" s="22">
        <f>L62-M63+M64</f>
        <v/>
      </c>
      <c r="N62" s="22">
        <f>M62-N63+N64</f>
        <v/>
      </c>
      <c r="O62" s="22">
        <f>N62-O63+O64</f>
        <v/>
      </c>
      <c r="P62" s="22">
        <f>O62-P63+P64</f>
        <v/>
      </c>
      <c r="Q62" s="22">
        <f>AVERAGE(E62:P62)</f>
        <v/>
      </c>
      <c r="R62" s="35">
        <f>'Drivers FY27'!G16*$F$3/12</f>
        <v/>
      </c>
      <c r="S62" s="20">
        <f>'Drivers FY27'!H16*$J$3</f>
        <v/>
      </c>
      <c r="T62" s="17">
        <f>'Drivers FY27'!D16</f>
        <v/>
      </c>
      <c r="U62" s="19">
        <f>'Drivers FY27'!I16</f>
        <v/>
      </c>
    </row>
    <row r="63">
      <c r="A63" s="5" t="inlineStr">
        <is>
          <t>PL</t>
        </is>
      </c>
      <c r="B63" s="5" t="inlineStr">
        <is>
          <t>HR</t>
        </is>
      </c>
      <c r="C63" s="4" t="inlineStr">
        <is>
          <t>Leavers</t>
        </is>
      </c>
      <c r="E63" s="25">
        <f>D62*$R62</f>
        <v/>
      </c>
      <c r="F63" s="25">
        <f>E62*$R62</f>
        <v/>
      </c>
      <c r="G63" s="25">
        <f>F62*$R62</f>
        <v/>
      </c>
      <c r="H63" s="25">
        <f>G62*$R62</f>
        <v/>
      </c>
      <c r="I63" s="25">
        <f>H62*$R62</f>
        <v/>
      </c>
      <c r="J63" s="25">
        <f>I62*$R62</f>
        <v/>
      </c>
      <c r="K63" s="25">
        <f>J62*$R62</f>
        <v/>
      </c>
      <c r="L63" s="25">
        <f>K62*$R62</f>
        <v/>
      </c>
      <c r="M63" s="25">
        <f>L62*$R62</f>
        <v/>
      </c>
      <c r="N63" s="25">
        <f>M62*$R62</f>
        <v/>
      </c>
      <c r="O63" s="25">
        <f>N62*$R62</f>
        <v/>
      </c>
      <c r="P63" s="25">
        <f>O62*$R62</f>
        <v/>
      </c>
      <c r="Q63" s="22">
        <f>SUM(E63:P63)</f>
        <v/>
      </c>
    </row>
    <row r="64">
      <c r="A64" s="5" t="inlineStr">
        <is>
          <t>PL</t>
        </is>
      </c>
      <c r="B64" s="5" t="inlineStr">
        <is>
          <t>HR</t>
        </is>
      </c>
      <c r="C64" s="4" t="inlineStr">
        <is>
          <t>Hires</t>
        </is>
      </c>
      <c r="E64" s="25">
        <f>IF(AND($L$3&gt;0,E$5&gt;=$L$3),0,IF(E$5&gt;Settings!$C$52,INDEX($E63:E63,E$5-Settings!$C$52),$D62*$R62)*$H$3+$D62*$S62/12)</f>
        <v/>
      </c>
      <c r="F64" s="25">
        <f>IF(AND($L$3&gt;0,F$5&gt;=$L$3),0,IF(F$5&gt;Settings!$C$52,INDEX($E63:E63,F$5-Settings!$C$52),$D62*$R62)*$H$3+$D62*$S62/12)</f>
        <v/>
      </c>
      <c r="G64" s="25">
        <f>IF(AND($L$3&gt;0,G$5&gt;=$L$3),0,IF(G$5&gt;Settings!$C$52,INDEX($E63:F63,G$5-Settings!$C$52),$D62*$R62)*$H$3+$D62*$S62/12)</f>
        <v/>
      </c>
      <c r="H64" s="25">
        <f>IF(AND($L$3&gt;0,H$5&gt;=$L$3),0,IF(H$5&gt;Settings!$C$52,INDEX($E63:G63,H$5-Settings!$C$52),$D62*$R62)*$H$3+$D62*$S62/12)</f>
        <v/>
      </c>
      <c r="I64" s="25">
        <f>IF(AND($L$3&gt;0,I$5&gt;=$L$3),0,IF(I$5&gt;Settings!$C$52,INDEX($E63:H63,I$5-Settings!$C$52),$D62*$R62)*$H$3+$D62*$S62/12)</f>
        <v/>
      </c>
      <c r="J64" s="25">
        <f>IF(AND($L$3&gt;0,J$5&gt;=$L$3),0,IF(J$5&gt;Settings!$C$52,INDEX($E63:I63,J$5-Settings!$C$52),$D62*$R62)*$H$3+$D62*$S62/12)</f>
        <v/>
      </c>
      <c r="K64" s="25">
        <f>IF(AND($L$3&gt;0,K$5&gt;=$L$3),0,IF(K$5&gt;Settings!$C$52,INDEX($E63:J63,K$5-Settings!$C$52),$D62*$R62)*$H$3+$D62*$S62/12)</f>
        <v/>
      </c>
      <c r="L64" s="25">
        <f>IF(AND($L$3&gt;0,L$5&gt;=$L$3),0,IF(L$5&gt;Settings!$C$52,INDEX($E63:K63,L$5-Settings!$C$52),$D62*$R62)*$H$3+$D62*$S62/12)</f>
        <v/>
      </c>
      <c r="M64" s="25">
        <f>IF(AND($L$3&gt;0,M$5&gt;=$L$3),0,IF(M$5&gt;Settings!$C$52,INDEX($E63:L63,M$5-Settings!$C$52),$D62*$R62)*$H$3+$D62*$S62/12)</f>
        <v/>
      </c>
      <c r="N64" s="25">
        <f>IF(AND($L$3&gt;0,N$5&gt;=$L$3),0,IF(N$5&gt;Settings!$C$52,INDEX($E63:M63,N$5-Settings!$C$52),$D62*$R62)*$H$3+$D62*$S62/12)</f>
        <v/>
      </c>
      <c r="O64" s="25">
        <f>IF(AND($L$3&gt;0,O$5&gt;=$L$3),0,IF(O$5&gt;Settings!$C$52,INDEX($E63:N63,O$5-Settings!$C$52),$D62*$R62)*$H$3+$D62*$S62/12)</f>
        <v/>
      </c>
      <c r="P64" s="25">
        <f>IF(AND($L$3&gt;0,P$5&gt;=$L$3),0,IF(P$5&gt;Settings!$C$52,INDEX($E63:O63,P$5-Settings!$C$52),$D62*$R62)*$H$3+$D62*$S62/12)</f>
        <v/>
      </c>
      <c r="Q64" s="22">
        <f>SUM(E64:P64)</f>
        <v/>
      </c>
    </row>
    <row r="65">
      <c r="A65" s="5" t="inlineStr">
        <is>
          <t>PL</t>
        </is>
      </c>
      <c r="B65" s="5" t="inlineStr">
        <is>
          <t>HR</t>
        </is>
      </c>
      <c r="C65" s="4" t="inlineStr">
        <is>
          <t>Payroll cost</t>
        </is>
      </c>
      <c r="E65" s="29">
        <f>E62*($T62*(1+IF(E$5&gt;=Settings!$C$51,$U62,0)))/12</f>
        <v/>
      </c>
      <c r="F65" s="29">
        <f>F62*($T62*(1+IF(F$5&gt;=Settings!$C$51,$U62,0)))/12</f>
        <v/>
      </c>
      <c r="G65" s="29">
        <f>G62*($T62*(1+IF(G$5&gt;=Settings!$C$51,$U62,0)))/12</f>
        <v/>
      </c>
      <c r="H65" s="29">
        <f>H62*($T62*(1+IF(H$5&gt;=Settings!$C$51,$U62,0)))/12</f>
        <v/>
      </c>
      <c r="I65" s="29">
        <f>I62*($T62*(1+IF(I$5&gt;=Settings!$C$51,$U62,0)))/12</f>
        <v/>
      </c>
      <c r="J65" s="29">
        <f>J62*($T62*(1+IF(J$5&gt;=Settings!$C$51,$U62,0)))/12</f>
        <v/>
      </c>
      <c r="K65" s="29">
        <f>K62*($T62*(1+IF(K$5&gt;=Settings!$C$51,$U62,0)))/12</f>
        <v/>
      </c>
      <c r="L65" s="29">
        <f>L62*($T62*(1+IF(L$5&gt;=Settings!$C$51,$U62,0)))/12</f>
        <v/>
      </c>
      <c r="M65" s="29">
        <f>M62*($T62*(1+IF(M$5&gt;=Settings!$C$51,$U62,0)))/12</f>
        <v/>
      </c>
      <c r="N65" s="29">
        <f>N62*($T62*(1+IF(N$5&gt;=Settings!$C$51,$U62,0)))/12</f>
        <v/>
      </c>
      <c r="O65" s="29">
        <f>O62*($T62*(1+IF(O$5&gt;=Settings!$C$51,$U62,0)))/12</f>
        <v/>
      </c>
      <c r="P65" s="29">
        <f>P62*($T62*(1+IF(P$5&gt;=Settings!$C$51,$U62,0)))/12</f>
        <v/>
      </c>
      <c r="Q65" s="18">
        <f>SUM(E65:P65)</f>
        <v/>
      </c>
    </row>
    <row r="66">
      <c r="A66" s="5" t="inlineStr">
        <is>
          <t>PL</t>
        </is>
      </c>
      <c r="B66" s="5" t="inlineStr">
        <is>
          <t>HR</t>
        </is>
      </c>
      <c r="C66" s="4" t="inlineStr">
        <is>
          <t>Hiring cost</t>
        </is>
      </c>
      <c r="E66" s="29">
        <f>E64*'Drivers FY27'!$J$16</f>
        <v/>
      </c>
      <c r="F66" s="29">
        <f>F64*'Drivers FY27'!$J$16</f>
        <v/>
      </c>
      <c r="G66" s="29">
        <f>G64*'Drivers FY27'!$J$16</f>
        <v/>
      </c>
      <c r="H66" s="29">
        <f>H64*'Drivers FY27'!$J$16</f>
        <v/>
      </c>
      <c r="I66" s="29">
        <f>I64*'Drivers FY27'!$J$16</f>
        <v/>
      </c>
      <c r="J66" s="29">
        <f>J64*'Drivers FY27'!$J$16</f>
        <v/>
      </c>
      <c r="K66" s="29">
        <f>K64*'Drivers FY27'!$J$16</f>
        <v/>
      </c>
      <c r="L66" s="29">
        <f>L64*'Drivers FY27'!$J$16</f>
        <v/>
      </c>
      <c r="M66" s="29">
        <f>M64*'Drivers FY27'!$J$16</f>
        <v/>
      </c>
      <c r="N66" s="29">
        <f>N64*'Drivers FY27'!$J$16</f>
        <v/>
      </c>
      <c r="O66" s="29">
        <f>O64*'Drivers FY27'!$J$16</f>
        <v/>
      </c>
      <c r="P66" s="29">
        <f>P64*'Drivers FY27'!$J$16</f>
        <v/>
      </c>
      <c r="Q66" s="18">
        <f>SUM(E66:P66)</f>
        <v/>
      </c>
    </row>
    <row r="68">
      <c r="A68" s="14" t="inlineStr">
        <is>
          <t>IT</t>
        </is>
      </c>
      <c r="C68" s="14" t="inlineStr">
        <is>
          <t>Total FTE</t>
        </is>
      </c>
      <c r="D68" s="26">
        <f>D7+D12+D17+D22+D27+D32</f>
        <v/>
      </c>
      <c r="E68" s="26">
        <f>E7+E12+E17+E22+E27+E32</f>
        <v/>
      </c>
      <c r="F68" s="26">
        <f>F7+F12+F17+F22+F27+F32</f>
        <v/>
      </c>
      <c r="G68" s="26">
        <f>G7+G12+G17+G22+G27+G32</f>
        <v/>
      </c>
      <c r="H68" s="26">
        <f>H7+H12+H17+H22+H27+H32</f>
        <v/>
      </c>
      <c r="I68" s="26">
        <f>I7+I12+I17+I22+I27+I32</f>
        <v/>
      </c>
      <c r="J68" s="26">
        <f>J7+J12+J17+J22+J27+J32</f>
        <v/>
      </c>
      <c r="K68" s="26">
        <f>K7+K12+K17+K22+K27+K32</f>
        <v/>
      </c>
      <c r="L68" s="26">
        <f>L7+L12+L17+L22+L27+L32</f>
        <v/>
      </c>
      <c r="M68" s="26">
        <f>M7+M12+M17+M22+M27+M32</f>
        <v/>
      </c>
      <c r="N68" s="26">
        <f>N7+N12+N17+N22+N27+N32</f>
        <v/>
      </c>
      <c r="O68" s="26">
        <f>O7+O12+O17+O22+O27+O32</f>
        <v/>
      </c>
      <c r="P68" s="26">
        <f>P7+P12+P17+P22+P27+P32</f>
        <v/>
      </c>
      <c r="Q68" s="26">
        <f>AVERAGE(E68:P68)</f>
        <v/>
      </c>
    </row>
    <row r="69">
      <c r="A69" s="14" t="inlineStr">
        <is>
          <t>IT</t>
        </is>
      </c>
      <c r="C69" s="14" t="inlineStr">
        <is>
          <t>Payroll cost</t>
        </is>
      </c>
      <c r="E69" s="39">
        <f>E10+E15+E20+E25+E30+E35</f>
        <v/>
      </c>
      <c r="F69" s="39">
        <f>F10+F15+F20+F25+F30+F35</f>
        <v/>
      </c>
      <c r="G69" s="39">
        <f>G10+G15+G20+G25+G30+G35</f>
        <v/>
      </c>
      <c r="H69" s="39">
        <f>H10+H15+H20+H25+H30+H35</f>
        <v/>
      </c>
      <c r="I69" s="39">
        <f>I10+I15+I20+I25+I30+I35</f>
        <v/>
      </c>
      <c r="J69" s="39">
        <f>J10+J15+J20+J25+J30+J35</f>
        <v/>
      </c>
      <c r="K69" s="39">
        <f>K10+K15+K20+K25+K30+K35</f>
        <v/>
      </c>
      <c r="L69" s="39">
        <f>L10+L15+L20+L25+L30+L35</f>
        <v/>
      </c>
      <c r="M69" s="39">
        <f>M10+M15+M20+M25+M30+M35</f>
        <v/>
      </c>
      <c r="N69" s="39">
        <f>N10+N15+N20+N25+N30+N35</f>
        <v/>
      </c>
      <c r="O69" s="39">
        <f>O10+O15+O20+O25+O30+O35</f>
        <v/>
      </c>
      <c r="P69" s="39">
        <f>P10+P15+P20+P25+P30+P35</f>
        <v/>
      </c>
      <c r="Q69" s="27">
        <f>SUM(E69:P69)</f>
        <v/>
      </c>
    </row>
    <row r="70">
      <c r="A70" s="14" t="inlineStr">
        <is>
          <t>IT</t>
        </is>
      </c>
      <c r="C70" s="14" t="inlineStr">
        <is>
          <t>Pay-equity remediation</t>
        </is>
      </c>
      <c r="E70" s="39">
        <f>IF(AND($N$3&gt;0,E$5&gt;=$N$3),INDEX(Settings!$E$49:$E$50,MATCH("IT",Settings!$B$49:$B$50,0))*INDEX(Settings!$F$49:$F$50,MATCH("IT",Settings!$B$49:$B$50,0))/12,0)</f>
        <v/>
      </c>
      <c r="F70" s="39">
        <f>IF(AND($N$3&gt;0,F$5&gt;=$N$3),INDEX(Settings!$E$49:$E$50,MATCH("IT",Settings!$B$49:$B$50,0))*INDEX(Settings!$F$49:$F$50,MATCH("IT",Settings!$B$49:$B$50,0))/12,0)</f>
        <v/>
      </c>
      <c r="G70" s="39">
        <f>IF(AND($N$3&gt;0,G$5&gt;=$N$3),INDEX(Settings!$E$49:$E$50,MATCH("IT",Settings!$B$49:$B$50,0))*INDEX(Settings!$F$49:$F$50,MATCH("IT",Settings!$B$49:$B$50,0))/12,0)</f>
        <v/>
      </c>
      <c r="H70" s="39">
        <f>IF(AND($N$3&gt;0,H$5&gt;=$N$3),INDEX(Settings!$E$49:$E$50,MATCH("IT",Settings!$B$49:$B$50,0))*INDEX(Settings!$F$49:$F$50,MATCH("IT",Settings!$B$49:$B$50,0))/12,0)</f>
        <v/>
      </c>
      <c r="I70" s="39">
        <f>IF(AND($N$3&gt;0,I$5&gt;=$N$3),INDEX(Settings!$E$49:$E$50,MATCH("IT",Settings!$B$49:$B$50,0))*INDEX(Settings!$F$49:$F$50,MATCH("IT",Settings!$B$49:$B$50,0))/12,0)</f>
        <v/>
      </c>
      <c r="J70" s="39">
        <f>IF(AND($N$3&gt;0,J$5&gt;=$N$3),INDEX(Settings!$E$49:$E$50,MATCH("IT",Settings!$B$49:$B$50,0))*INDEX(Settings!$F$49:$F$50,MATCH("IT",Settings!$B$49:$B$50,0))/12,0)</f>
        <v/>
      </c>
      <c r="K70" s="39">
        <f>IF(AND($N$3&gt;0,K$5&gt;=$N$3),INDEX(Settings!$E$49:$E$50,MATCH("IT",Settings!$B$49:$B$50,0))*INDEX(Settings!$F$49:$F$50,MATCH("IT",Settings!$B$49:$B$50,0))/12,0)</f>
        <v/>
      </c>
      <c r="L70" s="39">
        <f>IF(AND($N$3&gt;0,L$5&gt;=$N$3),INDEX(Settings!$E$49:$E$50,MATCH("IT",Settings!$B$49:$B$50,0))*INDEX(Settings!$F$49:$F$50,MATCH("IT",Settings!$B$49:$B$50,0))/12,0)</f>
        <v/>
      </c>
      <c r="M70" s="39">
        <f>IF(AND($N$3&gt;0,M$5&gt;=$N$3),INDEX(Settings!$E$49:$E$50,MATCH("IT",Settings!$B$49:$B$50,0))*INDEX(Settings!$F$49:$F$50,MATCH("IT",Settings!$B$49:$B$50,0))/12,0)</f>
        <v/>
      </c>
      <c r="N70" s="39">
        <f>IF(AND($N$3&gt;0,N$5&gt;=$N$3),INDEX(Settings!$E$49:$E$50,MATCH("IT",Settings!$B$49:$B$50,0))*INDEX(Settings!$F$49:$F$50,MATCH("IT",Settings!$B$49:$B$50,0))/12,0)</f>
        <v/>
      </c>
      <c r="O70" s="39">
        <f>IF(AND($N$3&gt;0,O$5&gt;=$N$3),INDEX(Settings!$E$49:$E$50,MATCH("IT",Settings!$B$49:$B$50,0))*INDEX(Settings!$F$49:$F$50,MATCH("IT",Settings!$B$49:$B$50,0))/12,0)</f>
        <v/>
      </c>
      <c r="P70" s="39">
        <f>IF(AND($N$3&gt;0,P$5&gt;=$N$3),INDEX(Settings!$E$49:$E$50,MATCH("IT",Settings!$B$49:$B$50,0))*INDEX(Settings!$F$49:$F$50,MATCH("IT",Settings!$B$49:$B$50,0))/12,0)</f>
        <v/>
      </c>
      <c r="Q70" s="27">
        <f>SUM(E70:P70)</f>
        <v/>
      </c>
    </row>
    <row r="71">
      <c r="A71" s="14" t="inlineStr">
        <is>
          <t>IT</t>
        </is>
      </c>
      <c r="C71" s="14" t="inlineStr">
        <is>
          <t>Hiring cost</t>
        </is>
      </c>
      <c r="E71" s="39">
        <f>E11+E16+E21+E26+E31+E36</f>
        <v/>
      </c>
      <c r="F71" s="39">
        <f>F11+F16+F21+F26+F31+F36</f>
        <v/>
      </c>
      <c r="G71" s="39">
        <f>G11+G16+G21+G26+G31+G36</f>
        <v/>
      </c>
      <c r="H71" s="39">
        <f>H11+H16+H21+H26+H31+H36</f>
        <v/>
      </c>
      <c r="I71" s="39">
        <f>I11+I16+I21+I26+I31+I36</f>
        <v/>
      </c>
      <c r="J71" s="39">
        <f>J11+J16+J21+J26+J31+J36</f>
        <v/>
      </c>
      <c r="K71" s="39">
        <f>K11+K16+K21+K26+K31+K36</f>
        <v/>
      </c>
      <c r="L71" s="39">
        <f>L11+L16+L21+L26+L31+L36</f>
        <v/>
      </c>
      <c r="M71" s="39">
        <f>M11+M16+M21+M26+M31+M36</f>
        <v/>
      </c>
      <c r="N71" s="39">
        <f>N11+N16+N21+N26+N31+N36</f>
        <v/>
      </c>
      <c r="O71" s="39">
        <f>O11+O16+O21+O26+O31+O36</f>
        <v/>
      </c>
      <c r="P71" s="39">
        <f>P11+P16+P21+P26+P31+P36</f>
        <v/>
      </c>
      <c r="Q71" s="27">
        <f>SUM(E71:P71)</f>
        <v/>
      </c>
    </row>
    <row r="72">
      <c r="A72" s="14" t="inlineStr">
        <is>
          <t>IT</t>
        </is>
      </c>
      <c r="C72" s="14" t="inlineStr">
        <is>
          <t>Hires</t>
        </is>
      </c>
      <c r="E72" s="38">
        <f>E9+E14+E19+E24+E29+E34</f>
        <v/>
      </c>
      <c r="F72" s="38">
        <f>F9+F14+F19+F24+F29+F34</f>
        <v/>
      </c>
      <c r="G72" s="38">
        <f>G9+G14+G19+G24+G29+G34</f>
        <v/>
      </c>
      <c r="H72" s="38">
        <f>H9+H14+H19+H24+H29+H34</f>
        <v/>
      </c>
      <c r="I72" s="38">
        <f>I9+I14+I19+I24+I29+I34</f>
        <v/>
      </c>
      <c r="J72" s="38">
        <f>J9+J14+J19+J24+J29+J34</f>
        <v/>
      </c>
      <c r="K72" s="38">
        <f>K9+K14+K19+K24+K29+K34</f>
        <v/>
      </c>
      <c r="L72" s="38">
        <f>L9+L14+L19+L24+L29+L34</f>
        <v/>
      </c>
      <c r="M72" s="38">
        <f>M9+M14+M19+M24+M29+M34</f>
        <v/>
      </c>
      <c r="N72" s="38">
        <f>N9+N14+N19+N24+N29+N34</f>
        <v/>
      </c>
      <c r="O72" s="38">
        <f>O9+O14+O19+O24+O29+O34</f>
        <v/>
      </c>
      <c r="P72" s="38">
        <f>P9+P14+P19+P24+P29+P34</f>
        <v/>
      </c>
      <c r="Q72" s="26">
        <f>SUM(E72:P72)</f>
        <v/>
      </c>
    </row>
    <row r="74">
      <c r="A74" s="14" t="inlineStr">
        <is>
          <t>PL</t>
        </is>
      </c>
      <c r="C74" s="14" t="inlineStr">
        <is>
          <t>Total FTE</t>
        </is>
      </c>
      <c r="D74" s="26">
        <f>D37+D42+D47+D52+D57+D62</f>
        <v/>
      </c>
      <c r="E74" s="26">
        <f>E37+E42+E47+E52+E57+E62</f>
        <v/>
      </c>
      <c r="F74" s="26">
        <f>F37+F42+F47+F52+F57+F62</f>
        <v/>
      </c>
      <c r="G74" s="26">
        <f>G37+G42+G47+G52+G57+G62</f>
        <v/>
      </c>
      <c r="H74" s="26">
        <f>H37+H42+H47+H52+H57+H62</f>
        <v/>
      </c>
      <c r="I74" s="26">
        <f>I37+I42+I47+I52+I57+I62</f>
        <v/>
      </c>
      <c r="J74" s="26">
        <f>J37+J42+J47+J52+J57+J62</f>
        <v/>
      </c>
      <c r="K74" s="26">
        <f>K37+K42+K47+K52+K57+K62</f>
        <v/>
      </c>
      <c r="L74" s="26">
        <f>L37+L42+L47+L52+L57+L62</f>
        <v/>
      </c>
      <c r="M74" s="26">
        <f>M37+M42+M47+M52+M57+M62</f>
        <v/>
      </c>
      <c r="N74" s="26">
        <f>N37+N42+N47+N52+N57+N62</f>
        <v/>
      </c>
      <c r="O74" s="26">
        <f>O37+O42+O47+O52+O57+O62</f>
        <v/>
      </c>
      <c r="P74" s="26">
        <f>P37+P42+P47+P52+P57+P62</f>
        <v/>
      </c>
      <c r="Q74" s="26">
        <f>AVERAGE(E74:P74)</f>
        <v/>
      </c>
    </row>
    <row r="75">
      <c r="A75" s="14" t="inlineStr">
        <is>
          <t>PL</t>
        </is>
      </c>
      <c r="C75" s="14" t="inlineStr">
        <is>
          <t>Payroll cost</t>
        </is>
      </c>
      <c r="E75" s="39">
        <f>E40+E45+E50+E55+E60+E65</f>
        <v/>
      </c>
      <c r="F75" s="39">
        <f>F40+F45+F50+F55+F60+F65</f>
        <v/>
      </c>
      <c r="G75" s="39">
        <f>G40+G45+G50+G55+G60+G65</f>
        <v/>
      </c>
      <c r="H75" s="39">
        <f>H40+H45+H50+H55+H60+H65</f>
        <v/>
      </c>
      <c r="I75" s="39">
        <f>I40+I45+I50+I55+I60+I65</f>
        <v/>
      </c>
      <c r="J75" s="39">
        <f>J40+J45+J50+J55+J60+J65</f>
        <v/>
      </c>
      <c r="K75" s="39">
        <f>K40+K45+K50+K55+K60+K65</f>
        <v/>
      </c>
      <c r="L75" s="39">
        <f>L40+L45+L50+L55+L60+L65</f>
        <v/>
      </c>
      <c r="M75" s="39">
        <f>M40+M45+M50+M55+M60+M65</f>
        <v/>
      </c>
      <c r="N75" s="39">
        <f>N40+N45+N50+N55+N60+N65</f>
        <v/>
      </c>
      <c r="O75" s="39">
        <f>O40+O45+O50+O55+O60+O65</f>
        <v/>
      </c>
      <c r="P75" s="39">
        <f>P40+P45+P50+P55+P60+P65</f>
        <v/>
      </c>
      <c r="Q75" s="27">
        <f>SUM(E75:P75)</f>
        <v/>
      </c>
    </row>
    <row r="76">
      <c r="A76" s="14" t="inlineStr">
        <is>
          <t>PL</t>
        </is>
      </c>
      <c r="C76" s="14" t="inlineStr">
        <is>
          <t>Pay-equity remediation</t>
        </is>
      </c>
      <c r="E76" s="39">
        <f>IF(AND($N$3&gt;0,E$5&gt;=$N$3),INDEX(Settings!$E$49:$E$50,MATCH("PL",Settings!$B$49:$B$50,0))*INDEX(Settings!$F$49:$F$50,MATCH("PL",Settings!$B$49:$B$50,0))/12,0)</f>
        <v/>
      </c>
      <c r="F76" s="39">
        <f>IF(AND($N$3&gt;0,F$5&gt;=$N$3),INDEX(Settings!$E$49:$E$50,MATCH("PL",Settings!$B$49:$B$50,0))*INDEX(Settings!$F$49:$F$50,MATCH("PL",Settings!$B$49:$B$50,0))/12,0)</f>
        <v/>
      </c>
      <c r="G76" s="39">
        <f>IF(AND($N$3&gt;0,G$5&gt;=$N$3),INDEX(Settings!$E$49:$E$50,MATCH("PL",Settings!$B$49:$B$50,0))*INDEX(Settings!$F$49:$F$50,MATCH("PL",Settings!$B$49:$B$50,0))/12,0)</f>
        <v/>
      </c>
      <c r="H76" s="39">
        <f>IF(AND($N$3&gt;0,H$5&gt;=$N$3),INDEX(Settings!$E$49:$E$50,MATCH("PL",Settings!$B$49:$B$50,0))*INDEX(Settings!$F$49:$F$50,MATCH("PL",Settings!$B$49:$B$50,0))/12,0)</f>
        <v/>
      </c>
      <c r="I76" s="39">
        <f>IF(AND($N$3&gt;0,I$5&gt;=$N$3),INDEX(Settings!$E$49:$E$50,MATCH("PL",Settings!$B$49:$B$50,0))*INDEX(Settings!$F$49:$F$50,MATCH("PL",Settings!$B$49:$B$50,0))/12,0)</f>
        <v/>
      </c>
      <c r="J76" s="39">
        <f>IF(AND($N$3&gt;0,J$5&gt;=$N$3),INDEX(Settings!$E$49:$E$50,MATCH("PL",Settings!$B$49:$B$50,0))*INDEX(Settings!$F$49:$F$50,MATCH("PL",Settings!$B$49:$B$50,0))/12,0)</f>
        <v/>
      </c>
      <c r="K76" s="39">
        <f>IF(AND($N$3&gt;0,K$5&gt;=$N$3),INDEX(Settings!$E$49:$E$50,MATCH("PL",Settings!$B$49:$B$50,0))*INDEX(Settings!$F$49:$F$50,MATCH("PL",Settings!$B$49:$B$50,0))/12,0)</f>
        <v/>
      </c>
      <c r="L76" s="39">
        <f>IF(AND($N$3&gt;0,L$5&gt;=$N$3),INDEX(Settings!$E$49:$E$50,MATCH("PL",Settings!$B$49:$B$50,0))*INDEX(Settings!$F$49:$F$50,MATCH("PL",Settings!$B$49:$B$50,0))/12,0)</f>
        <v/>
      </c>
      <c r="M76" s="39">
        <f>IF(AND($N$3&gt;0,M$5&gt;=$N$3),INDEX(Settings!$E$49:$E$50,MATCH("PL",Settings!$B$49:$B$50,0))*INDEX(Settings!$F$49:$F$50,MATCH("PL",Settings!$B$49:$B$50,0))/12,0)</f>
        <v/>
      </c>
      <c r="N76" s="39">
        <f>IF(AND($N$3&gt;0,N$5&gt;=$N$3),INDEX(Settings!$E$49:$E$50,MATCH("PL",Settings!$B$49:$B$50,0))*INDEX(Settings!$F$49:$F$50,MATCH("PL",Settings!$B$49:$B$50,0))/12,0)</f>
        <v/>
      </c>
      <c r="O76" s="39">
        <f>IF(AND($N$3&gt;0,O$5&gt;=$N$3),INDEX(Settings!$E$49:$E$50,MATCH("PL",Settings!$B$49:$B$50,0))*INDEX(Settings!$F$49:$F$50,MATCH("PL",Settings!$B$49:$B$50,0))/12,0)</f>
        <v/>
      </c>
      <c r="P76" s="39">
        <f>IF(AND($N$3&gt;0,P$5&gt;=$N$3),INDEX(Settings!$E$49:$E$50,MATCH("PL",Settings!$B$49:$B$50,0))*INDEX(Settings!$F$49:$F$50,MATCH("PL",Settings!$B$49:$B$50,0))/12,0)</f>
        <v/>
      </c>
      <c r="Q76" s="27">
        <f>SUM(E76:P76)</f>
        <v/>
      </c>
    </row>
    <row r="77">
      <c r="A77" s="14" t="inlineStr">
        <is>
          <t>PL</t>
        </is>
      </c>
      <c r="C77" s="14" t="inlineStr">
        <is>
          <t>Hiring cost</t>
        </is>
      </c>
      <c r="E77" s="39">
        <f>E41+E46+E51+E56+E61+E66</f>
        <v/>
      </c>
      <c r="F77" s="39">
        <f>F41+F46+F51+F56+F61+F66</f>
        <v/>
      </c>
      <c r="G77" s="39">
        <f>G41+G46+G51+G56+G61+G66</f>
        <v/>
      </c>
      <c r="H77" s="39">
        <f>H41+H46+H51+H56+H61+H66</f>
        <v/>
      </c>
      <c r="I77" s="39">
        <f>I41+I46+I51+I56+I61+I66</f>
        <v/>
      </c>
      <c r="J77" s="39">
        <f>J41+J46+J51+J56+J61+J66</f>
        <v/>
      </c>
      <c r="K77" s="39">
        <f>K41+K46+K51+K56+K61+K66</f>
        <v/>
      </c>
      <c r="L77" s="39">
        <f>L41+L46+L51+L56+L61+L66</f>
        <v/>
      </c>
      <c r="M77" s="39">
        <f>M41+M46+M51+M56+M61+M66</f>
        <v/>
      </c>
      <c r="N77" s="39">
        <f>N41+N46+N51+N56+N61+N66</f>
        <v/>
      </c>
      <c r="O77" s="39">
        <f>O41+O46+O51+O56+O61+O66</f>
        <v/>
      </c>
      <c r="P77" s="39">
        <f>P41+P46+P51+P56+P61+P66</f>
        <v/>
      </c>
      <c r="Q77" s="27">
        <f>SUM(E77:P77)</f>
        <v/>
      </c>
    </row>
    <row r="78">
      <c r="A78" s="14" t="inlineStr">
        <is>
          <t>PL</t>
        </is>
      </c>
      <c r="C78" s="14" t="inlineStr">
        <is>
          <t>Hires</t>
        </is>
      </c>
      <c r="E78" s="38">
        <f>E39+E44+E49+E54+E59+E64</f>
        <v/>
      </c>
      <c r="F78" s="38">
        <f>F39+F44+F49+F54+F59+F64</f>
        <v/>
      </c>
      <c r="G78" s="38">
        <f>G39+G44+G49+G54+G59+G64</f>
        <v/>
      </c>
      <c r="H78" s="38">
        <f>H39+H44+H49+H54+H59+H64</f>
        <v/>
      </c>
      <c r="I78" s="38">
        <f>I39+I44+I49+I54+I59+I64</f>
        <v/>
      </c>
      <c r="J78" s="38">
        <f>J39+J44+J49+J54+J59+J64</f>
        <v/>
      </c>
      <c r="K78" s="38">
        <f>K39+K44+K49+K54+K59+K64</f>
        <v/>
      </c>
      <c r="L78" s="38">
        <f>L39+L44+L49+L54+L59+L64</f>
        <v/>
      </c>
      <c r="M78" s="38">
        <f>M39+M44+M49+M54+M59+M64</f>
        <v/>
      </c>
      <c r="N78" s="38">
        <f>N39+N44+N49+N54+N59+N64</f>
        <v/>
      </c>
      <c r="O78" s="38">
        <f>O39+O44+O49+O54+O59+O64</f>
        <v/>
      </c>
      <c r="P78" s="38">
        <f>P39+P44+P49+P54+P59+P64</f>
        <v/>
      </c>
      <c r="Q78" s="26">
        <f>SUM(E78:P78)</f>
        <v/>
      </c>
    </row>
  </sheetData>
  <pageMargins left="0.75" right="0.75" top="1" bottom="1" header="0.5" footer="0.5"/>
  <pageSetup orientation="landscape" fitToHeight="0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P2590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8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</cols>
  <sheetData>
    <row r="1" ht="32" customHeight="1">
      <c r="A1" s="16" t="inlineStr">
        <is>
          <t>employee_id</t>
        </is>
      </c>
      <c r="B1" s="16" t="inlineStr">
        <is>
          <t>country</t>
        </is>
      </c>
      <c r="C1" s="16" t="inlineStr">
        <is>
          <t>department</t>
        </is>
      </c>
      <c r="D1" s="16" t="inlineStr">
        <is>
          <t>job_level</t>
        </is>
      </c>
      <c r="E1" s="16" t="inlineStr">
        <is>
          <t>fte</t>
        </is>
      </c>
      <c r="F1" s="16" t="inlineStr">
        <is>
          <t>salary</t>
        </is>
      </c>
      <c r="G1" s="16" t="inlineStr">
        <is>
          <t>hire_date</t>
        </is>
      </c>
      <c r="H1" s="16" t="inlineStr">
        <is>
          <t>exit_date</t>
        </is>
      </c>
      <c r="I1" s="40" t="inlineStr">
        <is>
          <t>exit_key</t>
        </is>
      </c>
      <c r="J1" s="40" t="inlineStr">
        <is>
          <t>base</t>
        </is>
      </c>
      <c r="K1" s="40" t="inlineStr">
        <is>
          <t>bonus</t>
        </is>
      </c>
      <c r="L1" s="40" t="inlineStr">
        <is>
          <t>gross</t>
        </is>
      </c>
      <c r="M1" s="40" t="inlineStr">
        <is>
          <t>capped</t>
        </is>
      </c>
      <c r="N1" s="40" t="inlineStr">
        <is>
          <t>employer_social</t>
        </is>
      </c>
      <c r="O1" s="40" t="inlineStr">
        <is>
          <t>tfr</t>
        </is>
      </c>
      <c r="P1" s="40" t="inlineStr">
        <is>
          <t>loaded_cost</t>
        </is>
      </c>
    </row>
    <row r="2">
      <c r="A2" s="5" t="inlineStr">
        <is>
          <t>E00001</t>
        </is>
      </c>
      <c r="B2" s="5" t="inlineStr">
        <is>
          <t>PL</t>
        </is>
      </c>
      <c r="C2" s="5" t="inlineStr">
        <is>
          <t>Customer Service</t>
        </is>
      </c>
      <c r="D2" s="5" t="inlineStr">
        <is>
          <t>L2</t>
        </is>
      </c>
      <c r="E2" s="5" t="n">
        <v>1</v>
      </c>
      <c r="F2" s="5" t="n">
        <v>24050</v>
      </c>
      <c r="G2" s="41" t="n">
        <v>44394</v>
      </c>
      <c r="H2" s="41" t="n"/>
      <c r="I2" s="42">
        <f>IF(H2="",DATE(2099,12,31),H2)</f>
        <v/>
      </c>
      <c r="J2" s="23">
        <f>F2*E2</f>
        <v/>
      </c>
      <c r="K2" s="23">
        <f>J2*INDEX(Settings!$C$31:$C$36,MATCH(D2,Settings!$B$31:$B$36,0))</f>
        <v/>
      </c>
      <c r="L2" s="23">
        <f>J2+K2</f>
        <v/>
      </c>
      <c r="M2" s="23">
        <f>MIN(L2,Settings!$C$25)</f>
        <v/>
      </c>
      <c r="N2" s="23">
        <f>IF(B2="IT",L2*Settings!$C$11+L2*Settings!$C$12,M2*Settings!$C$16+M2*Settings!$C$17+L2*Settings!$C$18+L2*Settings!$C$19+L2*Settings!$C$20+L2*Settings!$C$21*Settings!$C$22)</f>
        <v/>
      </c>
      <c r="O2" s="23">
        <f>IF(B2="IT",J2/Settings!$C$13,0)</f>
        <v/>
      </c>
      <c r="P2" s="23">
        <f>L2+N2+O2</f>
        <v/>
      </c>
    </row>
    <row r="3">
      <c r="A3" s="5" t="inlineStr">
        <is>
          <t>E00002</t>
        </is>
      </c>
      <c r="B3" s="5" t="inlineStr">
        <is>
          <t>PL</t>
        </is>
      </c>
      <c r="C3" s="5" t="inlineStr">
        <is>
          <t>Sales</t>
        </is>
      </c>
      <c r="D3" s="5" t="inlineStr">
        <is>
          <t>L1</t>
        </is>
      </c>
      <c r="E3" s="5" t="n">
        <v>1</v>
      </c>
      <c r="F3" s="5" t="n">
        <v>21800</v>
      </c>
      <c r="G3" s="41" t="n">
        <v>44624</v>
      </c>
      <c r="H3" s="41" t="n"/>
      <c r="I3" s="42">
        <f>IF(H3="",DATE(2099,12,31),H3)</f>
        <v/>
      </c>
      <c r="J3" s="23">
        <f>F3*E3</f>
        <v/>
      </c>
      <c r="K3" s="23">
        <f>J3*INDEX(Settings!$C$31:$C$36,MATCH(D3,Settings!$B$31:$B$36,0))</f>
        <v/>
      </c>
      <c r="L3" s="23">
        <f>J3+K3</f>
        <v/>
      </c>
      <c r="M3" s="23">
        <f>MIN(L3,Settings!$C$25)</f>
        <v/>
      </c>
      <c r="N3" s="23">
        <f>IF(B3="IT",L3*Settings!$C$11+L3*Settings!$C$12,M3*Settings!$C$16+M3*Settings!$C$17+L3*Settings!$C$18+L3*Settings!$C$19+L3*Settings!$C$20+L3*Settings!$C$21*Settings!$C$22)</f>
        <v/>
      </c>
      <c r="O3" s="23">
        <f>IF(B3="IT",J3/Settings!$C$13,0)</f>
        <v/>
      </c>
      <c r="P3" s="23">
        <f>L3+N3+O3</f>
        <v/>
      </c>
    </row>
    <row r="4">
      <c r="A4" s="5" t="inlineStr">
        <is>
          <t>E00004</t>
        </is>
      </c>
      <c r="B4" s="5" t="inlineStr">
        <is>
          <t>PL</t>
        </is>
      </c>
      <c r="C4" s="5" t="inlineStr">
        <is>
          <t>Customer Service</t>
        </is>
      </c>
      <c r="D4" s="5" t="inlineStr">
        <is>
          <t>L2</t>
        </is>
      </c>
      <c r="E4" s="5" t="n">
        <v>1</v>
      </c>
      <c r="F4" s="5" t="n">
        <v>26550</v>
      </c>
      <c r="G4" s="41" t="n">
        <v>44777</v>
      </c>
      <c r="H4" s="41" t="n"/>
      <c r="I4" s="42">
        <f>IF(H4="",DATE(2099,12,31),H4)</f>
        <v/>
      </c>
      <c r="J4" s="23">
        <f>F4*E4</f>
        <v/>
      </c>
      <c r="K4" s="23">
        <f>J4*INDEX(Settings!$C$31:$C$36,MATCH(D4,Settings!$B$31:$B$36,0))</f>
        <v/>
      </c>
      <c r="L4" s="23">
        <f>J4+K4</f>
        <v/>
      </c>
      <c r="M4" s="23">
        <f>MIN(L4,Settings!$C$25)</f>
        <v/>
      </c>
      <c r="N4" s="23">
        <f>IF(B4="IT",L4*Settings!$C$11+L4*Settings!$C$12,M4*Settings!$C$16+M4*Settings!$C$17+L4*Settings!$C$18+L4*Settings!$C$19+L4*Settings!$C$20+L4*Settings!$C$21*Settings!$C$22)</f>
        <v/>
      </c>
      <c r="O4" s="23">
        <f>IF(B4="IT",J4/Settings!$C$13,0)</f>
        <v/>
      </c>
      <c r="P4" s="23">
        <f>L4+N4+O4</f>
        <v/>
      </c>
    </row>
    <row r="5">
      <c r="A5" s="5" t="inlineStr">
        <is>
          <t>E00006</t>
        </is>
      </c>
      <c r="B5" s="5" t="inlineStr">
        <is>
          <t>PL</t>
        </is>
      </c>
      <c r="C5" s="5" t="inlineStr">
        <is>
          <t>Customer Service</t>
        </is>
      </c>
      <c r="D5" s="5" t="inlineStr">
        <is>
          <t>L6</t>
        </is>
      </c>
      <c r="E5" s="5" t="n">
        <v>1</v>
      </c>
      <c r="F5" s="5" t="n">
        <v>77250</v>
      </c>
      <c r="G5" s="41" t="n">
        <v>46084</v>
      </c>
      <c r="H5" s="41" t="n"/>
      <c r="I5" s="42">
        <f>IF(H5="",DATE(2099,12,31),H5)</f>
        <v/>
      </c>
      <c r="J5" s="23">
        <f>F5*E5</f>
        <v/>
      </c>
      <c r="K5" s="23">
        <f>J5*INDEX(Settings!$C$31:$C$36,MATCH(D5,Settings!$B$31:$B$36,0))</f>
        <v/>
      </c>
      <c r="L5" s="23">
        <f>J5+K5</f>
        <v/>
      </c>
      <c r="M5" s="23">
        <f>MIN(L5,Settings!$C$25)</f>
        <v/>
      </c>
      <c r="N5" s="23">
        <f>IF(B5="IT",L5*Settings!$C$11+L5*Settings!$C$12,M5*Settings!$C$16+M5*Settings!$C$17+L5*Settings!$C$18+L5*Settings!$C$19+L5*Settings!$C$20+L5*Settings!$C$21*Settings!$C$22)</f>
        <v/>
      </c>
      <c r="O5" s="23">
        <f>IF(B5="IT",J5/Settings!$C$13,0)</f>
        <v/>
      </c>
      <c r="P5" s="23">
        <f>L5+N5+O5</f>
        <v/>
      </c>
    </row>
    <row r="6">
      <c r="A6" s="5" t="inlineStr">
        <is>
          <t>E00007</t>
        </is>
      </c>
      <c r="B6" s="5" t="inlineStr">
        <is>
          <t>IT</t>
        </is>
      </c>
      <c r="C6" s="5" t="inlineStr">
        <is>
          <t>Finance</t>
        </is>
      </c>
      <c r="D6" s="5" t="inlineStr">
        <is>
          <t>L3</t>
        </is>
      </c>
      <c r="E6" s="5" t="n">
        <v>1</v>
      </c>
      <c r="F6" s="5" t="n">
        <v>42650</v>
      </c>
      <c r="G6" s="41" t="n">
        <v>45631</v>
      </c>
      <c r="H6" s="41" t="n"/>
      <c r="I6" s="42">
        <f>IF(H6="",DATE(2099,12,31),H6)</f>
        <v/>
      </c>
      <c r="J6" s="23">
        <f>F6*E6</f>
        <v/>
      </c>
      <c r="K6" s="23">
        <f>J6*INDEX(Settings!$C$31:$C$36,MATCH(D6,Settings!$B$31:$B$36,0))</f>
        <v/>
      </c>
      <c r="L6" s="23">
        <f>J6+K6</f>
        <v/>
      </c>
      <c r="M6" s="23">
        <f>MIN(L6,Settings!$C$25)</f>
        <v/>
      </c>
      <c r="N6" s="23">
        <f>IF(B6="IT",L6*Settings!$C$11+L6*Settings!$C$12,M6*Settings!$C$16+M6*Settings!$C$17+L6*Settings!$C$18+L6*Settings!$C$19+L6*Settings!$C$20+L6*Settings!$C$21*Settings!$C$22)</f>
        <v/>
      </c>
      <c r="O6" s="23">
        <f>IF(B6="IT",J6/Settings!$C$13,0)</f>
        <v/>
      </c>
      <c r="P6" s="23">
        <f>L6+N6+O6</f>
        <v/>
      </c>
    </row>
    <row r="7">
      <c r="A7" s="5" t="inlineStr">
        <is>
          <t>E00008</t>
        </is>
      </c>
      <c r="B7" s="5" t="inlineStr">
        <is>
          <t>PL</t>
        </is>
      </c>
      <c r="C7" s="5" t="inlineStr">
        <is>
          <t>Customer Service</t>
        </is>
      </c>
      <c r="D7" s="5" t="inlineStr">
        <is>
          <t>L3</t>
        </is>
      </c>
      <c r="E7" s="5" t="n">
        <v>1</v>
      </c>
      <c r="F7" s="5" t="n">
        <v>31200</v>
      </c>
      <c r="G7" s="41" t="n">
        <v>44195</v>
      </c>
      <c r="H7" s="41" t="n"/>
      <c r="I7" s="42">
        <f>IF(H7="",DATE(2099,12,31),H7)</f>
        <v/>
      </c>
      <c r="J7" s="23">
        <f>F7*E7</f>
        <v/>
      </c>
      <c r="K7" s="23">
        <f>J7*INDEX(Settings!$C$31:$C$36,MATCH(D7,Settings!$B$31:$B$36,0))</f>
        <v/>
      </c>
      <c r="L7" s="23">
        <f>J7+K7</f>
        <v/>
      </c>
      <c r="M7" s="23">
        <f>MIN(L7,Settings!$C$25)</f>
        <v/>
      </c>
      <c r="N7" s="23">
        <f>IF(B7="IT",L7*Settings!$C$11+L7*Settings!$C$12,M7*Settings!$C$16+M7*Settings!$C$17+L7*Settings!$C$18+L7*Settings!$C$19+L7*Settings!$C$20+L7*Settings!$C$21*Settings!$C$22)</f>
        <v/>
      </c>
      <c r="O7" s="23">
        <f>IF(B7="IT",J7/Settings!$C$13,0)</f>
        <v/>
      </c>
      <c r="P7" s="23">
        <f>L7+N7+O7</f>
        <v/>
      </c>
    </row>
    <row r="8">
      <c r="A8" s="5" t="inlineStr">
        <is>
          <t>E00010</t>
        </is>
      </c>
      <c r="B8" s="5" t="inlineStr">
        <is>
          <t>PL</t>
        </is>
      </c>
      <c r="C8" s="5" t="inlineStr">
        <is>
          <t>Customer Service</t>
        </is>
      </c>
      <c r="D8" s="5" t="inlineStr">
        <is>
          <t>L1</t>
        </is>
      </c>
      <c r="E8" s="5" t="n">
        <v>1</v>
      </c>
      <c r="F8" s="5" t="n">
        <v>18550</v>
      </c>
      <c r="G8" s="41" t="n">
        <v>45053</v>
      </c>
      <c r="H8" s="41" t="n"/>
      <c r="I8" s="42">
        <f>IF(H8="",DATE(2099,12,31),H8)</f>
        <v/>
      </c>
      <c r="J8" s="23">
        <f>F8*E8</f>
        <v/>
      </c>
      <c r="K8" s="23">
        <f>J8*INDEX(Settings!$C$31:$C$36,MATCH(D8,Settings!$B$31:$B$36,0))</f>
        <v/>
      </c>
      <c r="L8" s="23">
        <f>J8+K8</f>
        <v/>
      </c>
      <c r="M8" s="23">
        <f>MIN(L8,Settings!$C$25)</f>
        <v/>
      </c>
      <c r="N8" s="23">
        <f>IF(B8="IT",L8*Settings!$C$11+L8*Settings!$C$12,M8*Settings!$C$16+M8*Settings!$C$17+L8*Settings!$C$18+L8*Settings!$C$19+L8*Settings!$C$20+L8*Settings!$C$21*Settings!$C$22)</f>
        <v/>
      </c>
      <c r="O8" s="23">
        <f>IF(B8="IT",J8/Settings!$C$13,0)</f>
        <v/>
      </c>
      <c r="P8" s="23">
        <f>L8+N8+O8</f>
        <v/>
      </c>
    </row>
    <row r="9">
      <c r="A9" s="5" t="inlineStr">
        <is>
          <t>E00012</t>
        </is>
      </c>
      <c r="B9" s="5" t="inlineStr">
        <is>
          <t>IT</t>
        </is>
      </c>
      <c r="C9" s="5" t="inlineStr">
        <is>
          <t>Customer Service</t>
        </is>
      </c>
      <c r="D9" s="5" t="inlineStr">
        <is>
          <t>L2</t>
        </is>
      </c>
      <c r="E9" s="5" t="n">
        <v>1</v>
      </c>
      <c r="F9" s="5" t="n">
        <v>25100</v>
      </c>
      <c r="G9" s="41" t="n">
        <v>45748</v>
      </c>
      <c r="H9" s="41" t="n">
        <v>45870</v>
      </c>
      <c r="I9" s="42">
        <f>IF(H9="",DATE(2099,12,31),H9)</f>
        <v/>
      </c>
      <c r="J9" s="23">
        <f>F9*E9</f>
        <v/>
      </c>
      <c r="K9" s="23">
        <f>J9*INDEX(Settings!$C$31:$C$36,MATCH(D9,Settings!$B$31:$B$36,0))</f>
        <v/>
      </c>
      <c r="L9" s="23">
        <f>J9+K9</f>
        <v/>
      </c>
      <c r="M9" s="23">
        <f>MIN(L9,Settings!$C$25)</f>
        <v/>
      </c>
      <c r="N9" s="23">
        <f>IF(B9="IT",L9*Settings!$C$11+L9*Settings!$C$12,M9*Settings!$C$16+M9*Settings!$C$17+L9*Settings!$C$18+L9*Settings!$C$19+L9*Settings!$C$20+L9*Settings!$C$21*Settings!$C$22)</f>
        <v/>
      </c>
      <c r="O9" s="23">
        <f>IF(B9="IT",J9/Settings!$C$13,0)</f>
        <v/>
      </c>
      <c r="P9" s="23">
        <f>L9+N9+O9</f>
        <v/>
      </c>
    </row>
    <row r="10">
      <c r="A10" s="5" t="inlineStr">
        <is>
          <t>E00013</t>
        </is>
      </c>
      <c r="B10" s="5" t="inlineStr">
        <is>
          <t>IT</t>
        </is>
      </c>
      <c r="C10" s="5" t="inlineStr">
        <is>
          <t>Operations</t>
        </is>
      </c>
      <c r="D10" s="5" t="inlineStr">
        <is>
          <t>L1</t>
        </is>
      </c>
      <c r="E10" s="5" t="n">
        <v>1</v>
      </c>
      <c r="F10" s="5" t="n">
        <v>28100</v>
      </c>
      <c r="G10" s="41" t="n">
        <v>41115</v>
      </c>
      <c r="H10" s="41" t="n"/>
      <c r="I10" s="42">
        <f>IF(H10="",DATE(2099,12,31),H10)</f>
        <v/>
      </c>
      <c r="J10" s="23">
        <f>F10*E10</f>
        <v/>
      </c>
      <c r="K10" s="23">
        <f>J10*INDEX(Settings!$C$31:$C$36,MATCH(D10,Settings!$B$31:$B$36,0))</f>
        <v/>
      </c>
      <c r="L10" s="23">
        <f>J10+K10</f>
        <v/>
      </c>
      <c r="M10" s="23">
        <f>MIN(L10,Settings!$C$25)</f>
        <v/>
      </c>
      <c r="N10" s="23">
        <f>IF(B10="IT",L10*Settings!$C$11+L10*Settings!$C$12,M10*Settings!$C$16+M10*Settings!$C$17+L10*Settings!$C$18+L10*Settings!$C$19+L10*Settings!$C$20+L10*Settings!$C$21*Settings!$C$22)</f>
        <v/>
      </c>
      <c r="O10" s="23">
        <f>IF(B10="IT",J10/Settings!$C$13,0)</f>
        <v/>
      </c>
      <c r="P10" s="23">
        <f>L10+N10+O10</f>
        <v/>
      </c>
    </row>
    <row r="11">
      <c r="A11" s="5" t="inlineStr">
        <is>
          <t>E00014</t>
        </is>
      </c>
      <c r="B11" s="5" t="inlineStr">
        <is>
          <t>IT</t>
        </is>
      </c>
      <c r="C11" s="5" t="inlineStr">
        <is>
          <t>Operations</t>
        </is>
      </c>
      <c r="D11" s="5" t="inlineStr">
        <is>
          <t>L1</t>
        </is>
      </c>
      <c r="E11" s="5" t="n">
        <v>1</v>
      </c>
      <c r="F11" s="5" t="n">
        <v>25550</v>
      </c>
      <c r="G11" s="41" t="n">
        <v>42917</v>
      </c>
      <c r="H11" s="41" t="n"/>
      <c r="I11" s="42">
        <f>IF(H11="",DATE(2099,12,31),H11)</f>
        <v/>
      </c>
      <c r="J11" s="23">
        <f>F11*E11</f>
        <v/>
      </c>
      <c r="K11" s="23">
        <f>J11*INDEX(Settings!$C$31:$C$36,MATCH(D11,Settings!$B$31:$B$36,0))</f>
        <v/>
      </c>
      <c r="L11" s="23">
        <f>J11+K11</f>
        <v/>
      </c>
      <c r="M11" s="23">
        <f>MIN(L11,Settings!$C$25)</f>
        <v/>
      </c>
      <c r="N11" s="23">
        <f>IF(B11="IT",L11*Settings!$C$11+L11*Settings!$C$12,M11*Settings!$C$16+M11*Settings!$C$17+L11*Settings!$C$18+L11*Settings!$C$19+L11*Settings!$C$20+L11*Settings!$C$21*Settings!$C$22)</f>
        <v/>
      </c>
      <c r="O11" s="23">
        <f>IF(B11="IT",J11/Settings!$C$13,0)</f>
        <v/>
      </c>
      <c r="P11" s="23">
        <f>L11+N11+O11</f>
        <v/>
      </c>
    </row>
    <row r="12">
      <c r="A12" s="5" t="inlineStr">
        <is>
          <t>E00015</t>
        </is>
      </c>
      <c r="B12" s="5" t="inlineStr">
        <is>
          <t>PL</t>
        </is>
      </c>
      <c r="C12" s="5" t="inlineStr">
        <is>
          <t>Operations</t>
        </is>
      </c>
      <c r="D12" s="5" t="inlineStr">
        <is>
          <t>L3</t>
        </is>
      </c>
      <c r="E12" s="5" t="n">
        <v>1</v>
      </c>
      <c r="F12" s="5" t="n">
        <v>34300</v>
      </c>
      <c r="G12" s="41" t="n">
        <v>42726</v>
      </c>
      <c r="H12" s="41" t="n"/>
      <c r="I12" s="42">
        <f>IF(H12="",DATE(2099,12,31),H12)</f>
        <v/>
      </c>
      <c r="J12" s="23">
        <f>F12*E12</f>
        <v/>
      </c>
      <c r="K12" s="23">
        <f>J12*INDEX(Settings!$C$31:$C$36,MATCH(D12,Settings!$B$31:$B$36,0))</f>
        <v/>
      </c>
      <c r="L12" s="23">
        <f>J12+K12</f>
        <v/>
      </c>
      <c r="M12" s="23">
        <f>MIN(L12,Settings!$C$25)</f>
        <v/>
      </c>
      <c r="N12" s="23">
        <f>IF(B12="IT",L12*Settings!$C$11+L12*Settings!$C$12,M12*Settings!$C$16+M12*Settings!$C$17+L12*Settings!$C$18+L12*Settings!$C$19+L12*Settings!$C$20+L12*Settings!$C$21*Settings!$C$22)</f>
        <v/>
      </c>
      <c r="O12" s="23">
        <f>IF(B12="IT",J12/Settings!$C$13,0)</f>
        <v/>
      </c>
      <c r="P12" s="23">
        <f>L12+N12+O12</f>
        <v/>
      </c>
    </row>
    <row r="13">
      <c r="A13" s="5" t="inlineStr">
        <is>
          <t>E00016</t>
        </is>
      </c>
      <c r="B13" s="5" t="inlineStr">
        <is>
          <t>PL</t>
        </is>
      </c>
      <c r="C13" s="5" t="inlineStr">
        <is>
          <t>Operations</t>
        </is>
      </c>
      <c r="D13" s="5" t="inlineStr">
        <is>
          <t>L1</t>
        </is>
      </c>
      <c r="E13" s="5" t="n">
        <v>1</v>
      </c>
      <c r="F13" s="5" t="n">
        <v>15550</v>
      </c>
      <c r="G13" s="41" t="n">
        <v>46090</v>
      </c>
      <c r="H13" s="41" t="n"/>
      <c r="I13" s="42">
        <f>IF(H13="",DATE(2099,12,31),H13)</f>
        <v/>
      </c>
      <c r="J13" s="23">
        <f>F13*E13</f>
        <v/>
      </c>
      <c r="K13" s="23">
        <f>J13*INDEX(Settings!$C$31:$C$36,MATCH(D13,Settings!$B$31:$B$36,0))</f>
        <v/>
      </c>
      <c r="L13" s="23">
        <f>J13+K13</f>
        <v/>
      </c>
      <c r="M13" s="23">
        <f>MIN(L13,Settings!$C$25)</f>
        <v/>
      </c>
      <c r="N13" s="23">
        <f>IF(B13="IT",L13*Settings!$C$11+L13*Settings!$C$12,M13*Settings!$C$16+M13*Settings!$C$17+L13*Settings!$C$18+L13*Settings!$C$19+L13*Settings!$C$20+L13*Settings!$C$21*Settings!$C$22)</f>
        <v/>
      </c>
      <c r="O13" s="23">
        <f>IF(B13="IT",J13/Settings!$C$13,0)</f>
        <v/>
      </c>
      <c r="P13" s="23">
        <f>L13+N13+O13</f>
        <v/>
      </c>
    </row>
    <row r="14">
      <c r="A14" s="5" t="inlineStr">
        <is>
          <t>E00017</t>
        </is>
      </c>
      <c r="B14" s="5" t="inlineStr">
        <is>
          <t>IT</t>
        </is>
      </c>
      <c r="C14" s="5" t="inlineStr">
        <is>
          <t>Customer Service</t>
        </is>
      </c>
      <c r="D14" s="5" t="inlineStr">
        <is>
          <t>L1</t>
        </is>
      </c>
      <c r="E14" s="5" t="n">
        <v>1</v>
      </c>
      <c r="F14" s="5" t="n">
        <v>18550</v>
      </c>
      <c r="G14" s="41" t="n">
        <v>45738</v>
      </c>
      <c r="H14" s="41" t="n"/>
      <c r="I14" s="42">
        <f>IF(H14="",DATE(2099,12,31),H14)</f>
        <v/>
      </c>
      <c r="J14" s="23">
        <f>F14*E14</f>
        <v/>
      </c>
      <c r="K14" s="23">
        <f>J14*INDEX(Settings!$C$31:$C$36,MATCH(D14,Settings!$B$31:$B$36,0))</f>
        <v/>
      </c>
      <c r="L14" s="23">
        <f>J14+K14</f>
        <v/>
      </c>
      <c r="M14" s="23">
        <f>MIN(L14,Settings!$C$25)</f>
        <v/>
      </c>
      <c r="N14" s="23">
        <f>IF(B14="IT",L14*Settings!$C$11+L14*Settings!$C$12,M14*Settings!$C$16+M14*Settings!$C$17+L14*Settings!$C$18+L14*Settings!$C$19+L14*Settings!$C$20+L14*Settings!$C$21*Settings!$C$22)</f>
        <v/>
      </c>
      <c r="O14" s="23">
        <f>IF(B14="IT",J14/Settings!$C$13,0)</f>
        <v/>
      </c>
      <c r="P14" s="23">
        <f>L14+N14+O14</f>
        <v/>
      </c>
    </row>
    <row r="15">
      <c r="A15" s="5" t="inlineStr">
        <is>
          <t>E00018</t>
        </is>
      </c>
      <c r="B15" s="5" t="inlineStr">
        <is>
          <t>IT</t>
        </is>
      </c>
      <c r="C15" s="5" t="inlineStr">
        <is>
          <t>HR</t>
        </is>
      </c>
      <c r="D15" s="5" t="inlineStr">
        <is>
          <t>L1</t>
        </is>
      </c>
      <c r="E15" s="5" t="n">
        <v>1</v>
      </c>
      <c r="F15" s="5" t="n">
        <v>23050</v>
      </c>
      <c r="G15" s="41" t="n">
        <v>44563</v>
      </c>
      <c r="H15" s="41" t="n"/>
      <c r="I15" s="42">
        <f>IF(H15="",DATE(2099,12,31),H15)</f>
        <v/>
      </c>
      <c r="J15" s="23">
        <f>F15*E15</f>
        <v/>
      </c>
      <c r="K15" s="23">
        <f>J15*INDEX(Settings!$C$31:$C$36,MATCH(D15,Settings!$B$31:$B$36,0))</f>
        <v/>
      </c>
      <c r="L15" s="23">
        <f>J15+K15</f>
        <v/>
      </c>
      <c r="M15" s="23">
        <f>MIN(L15,Settings!$C$25)</f>
        <v/>
      </c>
      <c r="N15" s="23">
        <f>IF(B15="IT",L15*Settings!$C$11+L15*Settings!$C$12,M15*Settings!$C$16+M15*Settings!$C$17+L15*Settings!$C$18+L15*Settings!$C$19+L15*Settings!$C$20+L15*Settings!$C$21*Settings!$C$22)</f>
        <v/>
      </c>
      <c r="O15" s="23">
        <f>IF(B15="IT",J15/Settings!$C$13,0)</f>
        <v/>
      </c>
      <c r="P15" s="23">
        <f>L15+N15+O15</f>
        <v/>
      </c>
    </row>
    <row r="16">
      <c r="A16" s="5" t="inlineStr">
        <is>
          <t>E00021</t>
        </is>
      </c>
      <c r="B16" s="5" t="inlineStr">
        <is>
          <t>PL</t>
        </is>
      </c>
      <c r="C16" s="5" t="inlineStr">
        <is>
          <t>Customer Service</t>
        </is>
      </c>
      <c r="D16" s="5" t="inlineStr">
        <is>
          <t>L1</t>
        </is>
      </c>
      <c r="E16" s="5" t="n">
        <v>1</v>
      </c>
      <c r="F16" s="5" t="n">
        <v>17850</v>
      </c>
      <c r="G16" s="41" t="n">
        <v>45586</v>
      </c>
      <c r="H16" s="41" t="n"/>
      <c r="I16" s="42">
        <f>IF(H16="",DATE(2099,12,31),H16)</f>
        <v/>
      </c>
      <c r="J16" s="23">
        <f>F16*E16</f>
        <v/>
      </c>
      <c r="K16" s="23">
        <f>J16*INDEX(Settings!$C$31:$C$36,MATCH(D16,Settings!$B$31:$B$36,0))</f>
        <v/>
      </c>
      <c r="L16" s="23">
        <f>J16+K16</f>
        <v/>
      </c>
      <c r="M16" s="23">
        <f>MIN(L16,Settings!$C$25)</f>
        <v/>
      </c>
      <c r="N16" s="23">
        <f>IF(B16="IT",L16*Settings!$C$11+L16*Settings!$C$12,M16*Settings!$C$16+M16*Settings!$C$17+L16*Settings!$C$18+L16*Settings!$C$19+L16*Settings!$C$20+L16*Settings!$C$21*Settings!$C$22)</f>
        <v/>
      </c>
      <c r="O16" s="23">
        <f>IF(B16="IT",J16/Settings!$C$13,0)</f>
        <v/>
      </c>
      <c r="P16" s="23">
        <f>L16+N16+O16</f>
        <v/>
      </c>
    </row>
    <row r="17">
      <c r="A17" s="5" t="inlineStr">
        <is>
          <t>E00023</t>
        </is>
      </c>
      <c r="B17" s="5" t="inlineStr">
        <is>
          <t>PL</t>
        </is>
      </c>
      <c r="C17" s="5" t="inlineStr">
        <is>
          <t>Tech</t>
        </is>
      </c>
      <c r="D17" s="5" t="inlineStr">
        <is>
          <t>L1</t>
        </is>
      </c>
      <c r="E17" s="5" t="n">
        <v>0.8</v>
      </c>
      <c r="F17" s="5" t="n">
        <v>28100</v>
      </c>
      <c r="G17" s="41" t="n">
        <v>45209</v>
      </c>
      <c r="H17" s="41" t="n"/>
      <c r="I17" s="42">
        <f>IF(H17="",DATE(2099,12,31),H17)</f>
        <v/>
      </c>
      <c r="J17" s="23">
        <f>F17*E17</f>
        <v/>
      </c>
      <c r="K17" s="23">
        <f>J17*INDEX(Settings!$C$31:$C$36,MATCH(D17,Settings!$B$31:$B$36,0))</f>
        <v/>
      </c>
      <c r="L17" s="23">
        <f>J17+K17</f>
        <v/>
      </c>
      <c r="M17" s="23">
        <f>MIN(L17,Settings!$C$25)</f>
        <v/>
      </c>
      <c r="N17" s="23">
        <f>IF(B17="IT",L17*Settings!$C$11+L17*Settings!$C$12,M17*Settings!$C$16+M17*Settings!$C$17+L17*Settings!$C$18+L17*Settings!$C$19+L17*Settings!$C$20+L17*Settings!$C$21*Settings!$C$22)</f>
        <v/>
      </c>
      <c r="O17" s="23">
        <f>IF(B17="IT",J17/Settings!$C$13,0)</f>
        <v/>
      </c>
      <c r="P17" s="23">
        <f>L17+N17+O17</f>
        <v/>
      </c>
    </row>
    <row r="18">
      <c r="A18" s="5" t="inlineStr">
        <is>
          <t>E00024</t>
        </is>
      </c>
      <c r="B18" s="5" t="inlineStr">
        <is>
          <t>IT</t>
        </is>
      </c>
      <c r="C18" s="5" t="inlineStr">
        <is>
          <t>Operations</t>
        </is>
      </c>
      <c r="D18" s="5" t="inlineStr">
        <is>
          <t>L3</t>
        </is>
      </c>
      <c r="E18" s="5" t="n">
        <v>1</v>
      </c>
      <c r="F18" s="5" t="n">
        <v>32150</v>
      </c>
      <c r="G18" s="41" t="n">
        <v>45357</v>
      </c>
      <c r="H18" s="41" t="n">
        <v>46151</v>
      </c>
      <c r="I18" s="42">
        <f>IF(H18="",DATE(2099,12,31),H18)</f>
        <v/>
      </c>
      <c r="J18" s="23">
        <f>F18*E18</f>
        <v/>
      </c>
      <c r="K18" s="23">
        <f>J18*INDEX(Settings!$C$31:$C$36,MATCH(D18,Settings!$B$31:$B$36,0))</f>
        <v/>
      </c>
      <c r="L18" s="23">
        <f>J18+K18</f>
        <v/>
      </c>
      <c r="M18" s="23">
        <f>MIN(L18,Settings!$C$25)</f>
        <v/>
      </c>
      <c r="N18" s="23">
        <f>IF(B18="IT",L18*Settings!$C$11+L18*Settings!$C$12,M18*Settings!$C$16+M18*Settings!$C$17+L18*Settings!$C$18+L18*Settings!$C$19+L18*Settings!$C$20+L18*Settings!$C$21*Settings!$C$22)</f>
        <v/>
      </c>
      <c r="O18" s="23">
        <f>IF(B18="IT",J18/Settings!$C$13,0)</f>
        <v/>
      </c>
      <c r="P18" s="23">
        <f>L18+N18+O18</f>
        <v/>
      </c>
    </row>
    <row r="19">
      <c r="A19" s="5" t="inlineStr">
        <is>
          <t>E00025</t>
        </is>
      </c>
      <c r="B19" s="5" t="inlineStr">
        <is>
          <t>IT</t>
        </is>
      </c>
      <c r="C19" s="5" t="inlineStr">
        <is>
          <t>Operations</t>
        </is>
      </c>
      <c r="D19" s="5" t="inlineStr">
        <is>
          <t>L4</t>
        </is>
      </c>
      <c r="E19" s="5" t="n">
        <v>1</v>
      </c>
      <c r="F19" s="5" t="n">
        <v>49050</v>
      </c>
      <c r="G19" s="41" t="n">
        <v>46010</v>
      </c>
      <c r="H19" s="41" t="n"/>
      <c r="I19" s="42">
        <f>IF(H19="",DATE(2099,12,31),H19)</f>
        <v/>
      </c>
      <c r="J19" s="23">
        <f>F19*E19</f>
        <v/>
      </c>
      <c r="K19" s="23">
        <f>J19*INDEX(Settings!$C$31:$C$36,MATCH(D19,Settings!$B$31:$B$36,0))</f>
        <v/>
      </c>
      <c r="L19" s="23">
        <f>J19+K19</f>
        <v/>
      </c>
      <c r="M19" s="23">
        <f>MIN(L19,Settings!$C$25)</f>
        <v/>
      </c>
      <c r="N19" s="23">
        <f>IF(B19="IT",L19*Settings!$C$11+L19*Settings!$C$12,M19*Settings!$C$16+M19*Settings!$C$17+L19*Settings!$C$18+L19*Settings!$C$19+L19*Settings!$C$20+L19*Settings!$C$21*Settings!$C$22)</f>
        <v/>
      </c>
      <c r="O19" s="23">
        <f>IF(B19="IT",J19/Settings!$C$13,0)</f>
        <v/>
      </c>
      <c r="P19" s="23">
        <f>L19+N19+O19</f>
        <v/>
      </c>
    </row>
    <row r="20">
      <c r="A20" s="5" t="inlineStr">
        <is>
          <t>E00028</t>
        </is>
      </c>
      <c r="B20" s="5" t="inlineStr">
        <is>
          <t>PL</t>
        </is>
      </c>
      <c r="C20" s="5" t="inlineStr">
        <is>
          <t>Customer Service</t>
        </is>
      </c>
      <c r="D20" s="5" t="inlineStr">
        <is>
          <t>L1</t>
        </is>
      </c>
      <c r="E20" s="5" t="n">
        <v>1</v>
      </c>
      <c r="F20" s="5" t="n">
        <v>19600</v>
      </c>
      <c r="G20" s="41" t="n">
        <v>44663</v>
      </c>
      <c r="H20" s="41" t="n"/>
      <c r="I20" s="42">
        <f>IF(H20="",DATE(2099,12,31),H20)</f>
        <v/>
      </c>
      <c r="J20" s="23">
        <f>F20*E20</f>
        <v/>
      </c>
      <c r="K20" s="23">
        <f>J20*INDEX(Settings!$C$31:$C$36,MATCH(D20,Settings!$B$31:$B$36,0))</f>
        <v/>
      </c>
      <c r="L20" s="23">
        <f>J20+K20</f>
        <v/>
      </c>
      <c r="M20" s="23">
        <f>MIN(L20,Settings!$C$25)</f>
        <v/>
      </c>
      <c r="N20" s="23">
        <f>IF(B20="IT",L20*Settings!$C$11+L20*Settings!$C$12,M20*Settings!$C$16+M20*Settings!$C$17+L20*Settings!$C$18+L20*Settings!$C$19+L20*Settings!$C$20+L20*Settings!$C$21*Settings!$C$22)</f>
        <v/>
      </c>
      <c r="O20" s="23">
        <f>IF(B20="IT",J20/Settings!$C$13,0)</f>
        <v/>
      </c>
      <c r="P20" s="23">
        <f>L20+N20+O20</f>
        <v/>
      </c>
    </row>
    <row r="21">
      <c r="A21" s="5" t="inlineStr">
        <is>
          <t>E00030</t>
        </is>
      </c>
      <c r="B21" s="5" t="inlineStr">
        <is>
          <t>PL</t>
        </is>
      </c>
      <c r="C21" s="5" t="inlineStr">
        <is>
          <t>Customer Service</t>
        </is>
      </c>
      <c r="D21" s="5" t="inlineStr">
        <is>
          <t>L3</t>
        </is>
      </c>
      <c r="E21" s="5" t="n">
        <v>1</v>
      </c>
      <c r="F21" s="5" t="n">
        <v>32050</v>
      </c>
      <c r="G21" s="41" t="n">
        <v>45473</v>
      </c>
      <c r="H21" s="41" t="n"/>
      <c r="I21" s="42">
        <f>IF(H21="",DATE(2099,12,31),H21)</f>
        <v/>
      </c>
      <c r="J21" s="23">
        <f>F21*E21</f>
        <v/>
      </c>
      <c r="K21" s="23">
        <f>J21*INDEX(Settings!$C$31:$C$36,MATCH(D21,Settings!$B$31:$B$36,0))</f>
        <v/>
      </c>
      <c r="L21" s="23">
        <f>J21+K21</f>
        <v/>
      </c>
      <c r="M21" s="23">
        <f>MIN(L21,Settings!$C$25)</f>
        <v/>
      </c>
      <c r="N21" s="23">
        <f>IF(B21="IT",L21*Settings!$C$11+L21*Settings!$C$12,M21*Settings!$C$16+M21*Settings!$C$17+L21*Settings!$C$18+L21*Settings!$C$19+L21*Settings!$C$20+L21*Settings!$C$21*Settings!$C$22)</f>
        <v/>
      </c>
      <c r="O21" s="23">
        <f>IF(B21="IT",J21/Settings!$C$13,0)</f>
        <v/>
      </c>
      <c r="P21" s="23">
        <f>L21+N21+O21</f>
        <v/>
      </c>
    </row>
    <row r="22">
      <c r="A22" s="5" t="inlineStr">
        <is>
          <t>E00032</t>
        </is>
      </c>
      <c r="B22" s="5" t="inlineStr">
        <is>
          <t>IT</t>
        </is>
      </c>
      <c r="C22" s="5" t="inlineStr">
        <is>
          <t>HR</t>
        </is>
      </c>
      <c r="D22" s="5" t="inlineStr">
        <is>
          <t>L2</t>
        </is>
      </c>
      <c r="E22" s="5" t="n">
        <v>1</v>
      </c>
      <c r="F22" s="5" t="n">
        <v>30000</v>
      </c>
      <c r="G22" s="41" t="n">
        <v>45557</v>
      </c>
      <c r="H22" s="41" t="n"/>
      <c r="I22" s="42">
        <f>IF(H22="",DATE(2099,12,31),H22)</f>
        <v/>
      </c>
      <c r="J22" s="23">
        <f>F22*E22</f>
        <v/>
      </c>
      <c r="K22" s="23">
        <f>J22*INDEX(Settings!$C$31:$C$36,MATCH(D22,Settings!$B$31:$B$36,0))</f>
        <v/>
      </c>
      <c r="L22" s="23">
        <f>J22+K22</f>
        <v/>
      </c>
      <c r="M22" s="23">
        <f>MIN(L22,Settings!$C$25)</f>
        <v/>
      </c>
      <c r="N22" s="23">
        <f>IF(B22="IT",L22*Settings!$C$11+L22*Settings!$C$12,M22*Settings!$C$16+M22*Settings!$C$17+L22*Settings!$C$18+L22*Settings!$C$19+L22*Settings!$C$20+L22*Settings!$C$21*Settings!$C$22)</f>
        <v/>
      </c>
      <c r="O22" s="23">
        <f>IF(B22="IT",J22/Settings!$C$13,0)</f>
        <v/>
      </c>
      <c r="P22" s="23">
        <f>L22+N22+O22</f>
        <v/>
      </c>
    </row>
    <row r="23">
      <c r="A23" s="5" t="inlineStr">
        <is>
          <t>E00033</t>
        </is>
      </c>
      <c r="B23" s="5" t="inlineStr">
        <is>
          <t>PL</t>
        </is>
      </c>
      <c r="C23" s="5" t="inlineStr">
        <is>
          <t>Finance</t>
        </is>
      </c>
      <c r="D23" s="5" t="inlineStr">
        <is>
          <t>L1</t>
        </is>
      </c>
      <c r="E23" s="5" t="n">
        <v>1</v>
      </c>
      <c r="F23" s="5" t="n">
        <v>22300</v>
      </c>
      <c r="G23" s="41" t="n">
        <v>45651</v>
      </c>
      <c r="H23" s="41" t="n"/>
      <c r="I23" s="42">
        <f>IF(H23="",DATE(2099,12,31),H23)</f>
        <v/>
      </c>
      <c r="J23" s="23">
        <f>F23*E23</f>
        <v/>
      </c>
      <c r="K23" s="23">
        <f>J23*INDEX(Settings!$C$31:$C$36,MATCH(D23,Settings!$B$31:$B$36,0))</f>
        <v/>
      </c>
      <c r="L23" s="23">
        <f>J23+K23</f>
        <v/>
      </c>
      <c r="M23" s="23">
        <f>MIN(L23,Settings!$C$25)</f>
        <v/>
      </c>
      <c r="N23" s="23">
        <f>IF(B23="IT",L23*Settings!$C$11+L23*Settings!$C$12,M23*Settings!$C$16+M23*Settings!$C$17+L23*Settings!$C$18+L23*Settings!$C$19+L23*Settings!$C$20+L23*Settings!$C$21*Settings!$C$22)</f>
        <v/>
      </c>
      <c r="O23" s="23">
        <f>IF(B23="IT",J23/Settings!$C$13,0)</f>
        <v/>
      </c>
      <c r="P23" s="23">
        <f>L23+N23+O23</f>
        <v/>
      </c>
    </row>
    <row r="24">
      <c r="A24" s="5" t="inlineStr">
        <is>
          <t>E00034</t>
        </is>
      </c>
      <c r="B24" s="5" t="inlineStr">
        <is>
          <t>IT</t>
        </is>
      </c>
      <c r="C24" s="5" t="inlineStr">
        <is>
          <t>HR</t>
        </is>
      </c>
      <c r="D24" s="5" t="inlineStr">
        <is>
          <t>L3</t>
        </is>
      </c>
      <c r="E24" s="5" t="n">
        <v>1</v>
      </c>
      <c r="F24" s="5" t="n">
        <v>38900</v>
      </c>
      <c r="G24" s="41" t="n">
        <v>44583</v>
      </c>
      <c r="H24" s="41" t="n">
        <v>46165</v>
      </c>
      <c r="I24" s="42">
        <f>IF(H24="",DATE(2099,12,31),H24)</f>
        <v/>
      </c>
      <c r="J24" s="23">
        <f>F24*E24</f>
        <v/>
      </c>
      <c r="K24" s="23">
        <f>J24*INDEX(Settings!$C$31:$C$36,MATCH(D24,Settings!$B$31:$B$36,0))</f>
        <v/>
      </c>
      <c r="L24" s="23">
        <f>J24+K24</f>
        <v/>
      </c>
      <c r="M24" s="23">
        <f>MIN(L24,Settings!$C$25)</f>
        <v/>
      </c>
      <c r="N24" s="23">
        <f>IF(B24="IT",L24*Settings!$C$11+L24*Settings!$C$12,M24*Settings!$C$16+M24*Settings!$C$17+L24*Settings!$C$18+L24*Settings!$C$19+L24*Settings!$C$20+L24*Settings!$C$21*Settings!$C$22)</f>
        <v/>
      </c>
      <c r="O24" s="23">
        <f>IF(B24="IT",J24/Settings!$C$13,0)</f>
        <v/>
      </c>
      <c r="P24" s="23">
        <f>L24+N24+O24</f>
        <v/>
      </c>
    </row>
    <row r="25">
      <c r="A25" s="5" t="inlineStr">
        <is>
          <t>E00035</t>
        </is>
      </c>
      <c r="B25" s="5" t="inlineStr">
        <is>
          <t>IT</t>
        </is>
      </c>
      <c r="C25" s="5" t="inlineStr">
        <is>
          <t>Operations</t>
        </is>
      </c>
      <c r="D25" s="5" t="inlineStr">
        <is>
          <t>L3</t>
        </is>
      </c>
      <c r="E25" s="5" t="n">
        <v>1</v>
      </c>
      <c r="F25" s="5" t="n">
        <v>42800</v>
      </c>
      <c r="G25" s="41" t="n">
        <v>44757</v>
      </c>
      <c r="H25" s="41" t="n"/>
      <c r="I25" s="42">
        <f>IF(H25="",DATE(2099,12,31),H25)</f>
        <v/>
      </c>
      <c r="J25" s="23">
        <f>F25*E25</f>
        <v/>
      </c>
      <c r="K25" s="23">
        <f>J25*INDEX(Settings!$C$31:$C$36,MATCH(D25,Settings!$B$31:$B$36,0))</f>
        <v/>
      </c>
      <c r="L25" s="23">
        <f>J25+K25</f>
        <v/>
      </c>
      <c r="M25" s="23">
        <f>MIN(L25,Settings!$C$25)</f>
        <v/>
      </c>
      <c r="N25" s="23">
        <f>IF(B25="IT",L25*Settings!$C$11+L25*Settings!$C$12,M25*Settings!$C$16+M25*Settings!$C$17+L25*Settings!$C$18+L25*Settings!$C$19+L25*Settings!$C$20+L25*Settings!$C$21*Settings!$C$22)</f>
        <v/>
      </c>
      <c r="O25" s="23">
        <f>IF(B25="IT",J25/Settings!$C$13,0)</f>
        <v/>
      </c>
      <c r="P25" s="23">
        <f>L25+N25+O25</f>
        <v/>
      </c>
    </row>
    <row r="26">
      <c r="A26" s="5" t="inlineStr">
        <is>
          <t>E00037</t>
        </is>
      </c>
      <c r="B26" s="5" t="inlineStr">
        <is>
          <t>PL</t>
        </is>
      </c>
      <c r="C26" s="5" t="inlineStr">
        <is>
          <t>Operations</t>
        </is>
      </c>
      <c r="D26" s="5" t="inlineStr">
        <is>
          <t>L2</t>
        </is>
      </c>
      <c r="E26" s="5" t="n">
        <v>1</v>
      </c>
      <c r="F26" s="5" t="n">
        <v>23750</v>
      </c>
      <c r="G26" s="41" t="n">
        <v>44553</v>
      </c>
      <c r="H26" s="41" t="n"/>
      <c r="I26" s="42">
        <f>IF(H26="",DATE(2099,12,31),H26)</f>
        <v/>
      </c>
      <c r="J26" s="23">
        <f>F26*E26</f>
        <v/>
      </c>
      <c r="K26" s="23">
        <f>J26*INDEX(Settings!$C$31:$C$36,MATCH(D26,Settings!$B$31:$B$36,0))</f>
        <v/>
      </c>
      <c r="L26" s="23">
        <f>J26+K26</f>
        <v/>
      </c>
      <c r="M26" s="23">
        <f>MIN(L26,Settings!$C$25)</f>
        <v/>
      </c>
      <c r="N26" s="23">
        <f>IF(B26="IT",L26*Settings!$C$11+L26*Settings!$C$12,M26*Settings!$C$16+M26*Settings!$C$17+L26*Settings!$C$18+L26*Settings!$C$19+L26*Settings!$C$20+L26*Settings!$C$21*Settings!$C$22)</f>
        <v/>
      </c>
      <c r="O26" s="23">
        <f>IF(B26="IT",J26/Settings!$C$13,0)</f>
        <v/>
      </c>
      <c r="P26" s="23">
        <f>L26+N26+O26</f>
        <v/>
      </c>
    </row>
    <row r="27">
      <c r="A27" s="5" t="inlineStr">
        <is>
          <t>E00038</t>
        </is>
      </c>
      <c r="B27" s="5" t="inlineStr">
        <is>
          <t>IT</t>
        </is>
      </c>
      <c r="C27" s="5" t="inlineStr">
        <is>
          <t>Customer Service</t>
        </is>
      </c>
      <c r="D27" s="5" t="inlineStr">
        <is>
          <t>L1</t>
        </is>
      </c>
      <c r="E27" s="5" t="n">
        <v>1</v>
      </c>
      <c r="F27" s="5" t="n">
        <v>21500</v>
      </c>
      <c r="G27" s="41" t="n">
        <v>45643</v>
      </c>
      <c r="H27" s="41" t="n"/>
      <c r="I27" s="42">
        <f>IF(H27="",DATE(2099,12,31),H27)</f>
        <v/>
      </c>
      <c r="J27" s="23">
        <f>F27*E27</f>
        <v/>
      </c>
      <c r="K27" s="23">
        <f>J27*INDEX(Settings!$C$31:$C$36,MATCH(D27,Settings!$B$31:$B$36,0))</f>
        <v/>
      </c>
      <c r="L27" s="23">
        <f>J27+K27</f>
        <v/>
      </c>
      <c r="M27" s="23">
        <f>MIN(L27,Settings!$C$25)</f>
        <v/>
      </c>
      <c r="N27" s="23">
        <f>IF(B27="IT",L27*Settings!$C$11+L27*Settings!$C$12,M27*Settings!$C$16+M27*Settings!$C$17+L27*Settings!$C$18+L27*Settings!$C$19+L27*Settings!$C$20+L27*Settings!$C$21*Settings!$C$22)</f>
        <v/>
      </c>
      <c r="O27" s="23">
        <f>IF(B27="IT",J27/Settings!$C$13,0)</f>
        <v/>
      </c>
      <c r="P27" s="23">
        <f>L27+N27+O27</f>
        <v/>
      </c>
    </row>
    <row r="28">
      <c r="A28" s="5" t="inlineStr">
        <is>
          <t>E00039</t>
        </is>
      </c>
      <c r="B28" s="5" t="inlineStr">
        <is>
          <t>IT</t>
        </is>
      </c>
      <c r="C28" s="5" t="inlineStr">
        <is>
          <t>Finance</t>
        </is>
      </c>
      <c r="D28" s="5" t="inlineStr">
        <is>
          <t>L1</t>
        </is>
      </c>
      <c r="E28" s="5" t="n">
        <v>1</v>
      </c>
      <c r="F28" s="5" t="n">
        <v>31400</v>
      </c>
      <c r="G28" s="41" t="n">
        <v>45281</v>
      </c>
      <c r="H28" s="41" t="n"/>
      <c r="I28" s="42">
        <f>IF(H28="",DATE(2099,12,31),H28)</f>
        <v/>
      </c>
      <c r="J28" s="23">
        <f>F28*E28</f>
        <v/>
      </c>
      <c r="K28" s="23">
        <f>J28*INDEX(Settings!$C$31:$C$36,MATCH(D28,Settings!$B$31:$B$36,0))</f>
        <v/>
      </c>
      <c r="L28" s="23">
        <f>J28+K28</f>
        <v/>
      </c>
      <c r="M28" s="23">
        <f>MIN(L28,Settings!$C$25)</f>
        <v/>
      </c>
      <c r="N28" s="23">
        <f>IF(B28="IT",L28*Settings!$C$11+L28*Settings!$C$12,M28*Settings!$C$16+M28*Settings!$C$17+L28*Settings!$C$18+L28*Settings!$C$19+L28*Settings!$C$20+L28*Settings!$C$21*Settings!$C$22)</f>
        <v/>
      </c>
      <c r="O28" s="23">
        <f>IF(B28="IT",J28/Settings!$C$13,0)</f>
        <v/>
      </c>
      <c r="P28" s="23">
        <f>L28+N28+O28</f>
        <v/>
      </c>
    </row>
    <row r="29">
      <c r="A29" s="5" t="inlineStr">
        <is>
          <t>E00040</t>
        </is>
      </c>
      <c r="B29" s="5" t="inlineStr">
        <is>
          <t>PL</t>
        </is>
      </c>
      <c r="C29" s="5" t="inlineStr">
        <is>
          <t>Operations</t>
        </is>
      </c>
      <c r="D29" s="5" t="inlineStr">
        <is>
          <t>L2</t>
        </is>
      </c>
      <c r="E29" s="5" t="n">
        <v>1</v>
      </c>
      <c r="F29" s="5" t="n">
        <v>25400</v>
      </c>
      <c r="G29" s="41" t="n">
        <v>41109</v>
      </c>
      <c r="H29" s="41" t="n"/>
      <c r="I29" s="42">
        <f>IF(H29="",DATE(2099,12,31),H29)</f>
        <v/>
      </c>
      <c r="J29" s="23">
        <f>F29*E29</f>
        <v/>
      </c>
      <c r="K29" s="23">
        <f>J29*INDEX(Settings!$C$31:$C$36,MATCH(D29,Settings!$B$31:$B$36,0))</f>
        <v/>
      </c>
      <c r="L29" s="23">
        <f>J29+K29</f>
        <v/>
      </c>
      <c r="M29" s="23">
        <f>MIN(L29,Settings!$C$25)</f>
        <v/>
      </c>
      <c r="N29" s="23">
        <f>IF(B29="IT",L29*Settings!$C$11+L29*Settings!$C$12,M29*Settings!$C$16+M29*Settings!$C$17+L29*Settings!$C$18+L29*Settings!$C$19+L29*Settings!$C$20+L29*Settings!$C$21*Settings!$C$22)</f>
        <v/>
      </c>
      <c r="O29" s="23">
        <f>IF(B29="IT",J29/Settings!$C$13,0)</f>
        <v/>
      </c>
      <c r="P29" s="23">
        <f>L29+N29+O29</f>
        <v/>
      </c>
    </row>
    <row r="30">
      <c r="A30" s="5" t="inlineStr">
        <is>
          <t>E00041</t>
        </is>
      </c>
      <c r="B30" s="5" t="inlineStr">
        <is>
          <t>PL</t>
        </is>
      </c>
      <c r="C30" s="5" t="inlineStr">
        <is>
          <t>Tech</t>
        </is>
      </c>
      <c r="D30" s="5" t="inlineStr">
        <is>
          <t>L2</t>
        </is>
      </c>
      <c r="E30" s="5" t="n">
        <v>1</v>
      </c>
      <c r="F30" s="5" t="n">
        <v>25050</v>
      </c>
      <c r="G30" s="41" t="n">
        <v>45773</v>
      </c>
      <c r="H30" s="41" t="n"/>
      <c r="I30" s="42">
        <f>IF(H30="",DATE(2099,12,31),H30)</f>
        <v/>
      </c>
      <c r="J30" s="23">
        <f>F30*E30</f>
        <v/>
      </c>
      <c r="K30" s="23">
        <f>J30*INDEX(Settings!$C$31:$C$36,MATCH(D30,Settings!$B$31:$B$36,0))</f>
        <v/>
      </c>
      <c r="L30" s="23">
        <f>J30+K30</f>
        <v/>
      </c>
      <c r="M30" s="23">
        <f>MIN(L30,Settings!$C$25)</f>
        <v/>
      </c>
      <c r="N30" s="23">
        <f>IF(B30="IT",L30*Settings!$C$11+L30*Settings!$C$12,M30*Settings!$C$16+M30*Settings!$C$17+L30*Settings!$C$18+L30*Settings!$C$19+L30*Settings!$C$20+L30*Settings!$C$21*Settings!$C$22)</f>
        <v/>
      </c>
      <c r="O30" s="23">
        <f>IF(B30="IT",J30/Settings!$C$13,0)</f>
        <v/>
      </c>
      <c r="P30" s="23">
        <f>L30+N30+O30</f>
        <v/>
      </c>
    </row>
    <row r="31">
      <c r="A31" s="5" t="inlineStr">
        <is>
          <t>E00042</t>
        </is>
      </c>
      <c r="B31" s="5" t="inlineStr">
        <is>
          <t>IT</t>
        </is>
      </c>
      <c r="C31" s="5" t="inlineStr">
        <is>
          <t>Customer Service</t>
        </is>
      </c>
      <c r="D31" s="5" t="inlineStr">
        <is>
          <t>L2</t>
        </is>
      </c>
      <c r="E31" s="5" t="n">
        <v>0.8</v>
      </c>
      <c r="F31" s="5" t="n">
        <v>32450</v>
      </c>
      <c r="G31" s="41" t="n">
        <v>45079</v>
      </c>
      <c r="H31" s="41" t="n"/>
      <c r="I31" s="42">
        <f>IF(H31="",DATE(2099,12,31),H31)</f>
        <v/>
      </c>
      <c r="J31" s="23">
        <f>F31*E31</f>
        <v/>
      </c>
      <c r="K31" s="23">
        <f>J31*INDEX(Settings!$C$31:$C$36,MATCH(D31,Settings!$B$31:$B$36,0))</f>
        <v/>
      </c>
      <c r="L31" s="23">
        <f>J31+K31</f>
        <v/>
      </c>
      <c r="M31" s="23">
        <f>MIN(L31,Settings!$C$25)</f>
        <v/>
      </c>
      <c r="N31" s="23">
        <f>IF(B31="IT",L31*Settings!$C$11+L31*Settings!$C$12,M31*Settings!$C$16+M31*Settings!$C$17+L31*Settings!$C$18+L31*Settings!$C$19+L31*Settings!$C$20+L31*Settings!$C$21*Settings!$C$22)</f>
        <v/>
      </c>
      <c r="O31" s="23">
        <f>IF(B31="IT",J31/Settings!$C$13,0)</f>
        <v/>
      </c>
      <c r="P31" s="23">
        <f>L31+N31+O31</f>
        <v/>
      </c>
    </row>
    <row r="32">
      <c r="A32" s="5" t="inlineStr">
        <is>
          <t>E00043</t>
        </is>
      </c>
      <c r="B32" s="5" t="inlineStr">
        <is>
          <t>IT</t>
        </is>
      </c>
      <c r="C32" s="5" t="inlineStr">
        <is>
          <t>Tech</t>
        </is>
      </c>
      <c r="D32" s="5" t="inlineStr">
        <is>
          <t>L4</t>
        </is>
      </c>
      <c r="E32" s="5" t="n">
        <v>1</v>
      </c>
      <c r="F32" s="5" t="n">
        <v>65050</v>
      </c>
      <c r="G32" s="41" t="n">
        <v>46078</v>
      </c>
      <c r="H32" s="41" t="n"/>
      <c r="I32" s="42">
        <f>IF(H32="",DATE(2099,12,31),H32)</f>
        <v/>
      </c>
      <c r="J32" s="23">
        <f>F32*E32</f>
        <v/>
      </c>
      <c r="K32" s="23">
        <f>J32*INDEX(Settings!$C$31:$C$36,MATCH(D32,Settings!$B$31:$B$36,0))</f>
        <v/>
      </c>
      <c r="L32" s="23">
        <f>J32+K32</f>
        <v/>
      </c>
      <c r="M32" s="23">
        <f>MIN(L32,Settings!$C$25)</f>
        <v/>
      </c>
      <c r="N32" s="23">
        <f>IF(B32="IT",L32*Settings!$C$11+L32*Settings!$C$12,M32*Settings!$C$16+M32*Settings!$C$17+L32*Settings!$C$18+L32*Settings!$C$19+L32*Settings!$C$20+L32*Settings!$C$21*Settings!$C$22)</f>
        <v/>
      </c>
      <c r="O32" s="23">
        <f>IF(B32="IT",J32/Settings!$C$13,0)</f>
        <v/>
      </c>
      <c r="P32" s="23">
        <f>L32+N32+O32</f>
        <v/>
      </c>
    </row>
    <row r="33">
      <c r="A33" s="5" t="inlineStr">
        <is>
          <t>E00044</t>
        </is>
      </c>
      <c r="B33" s="5" t="inlineStr">
        <is>
          <t>PL</t>
        </is>
      </c>
      <c r="C33" s="5" t="inlineStr">
        <is>
          <t>Operations</t>
        </is>
      </c>
      <c r="D33" s="5" t="inlineStr">
        <is>
          <t>L3</t>
        </is>
      </c>
      <c r="E33" s="5" t="n">
        <v>1</v>
      </c>
      <c r="F33" s="5" t="n">
        <v>34100</v>
      </c>
      <c r="G33" s="41" t="n">
        <v>45604</v>
      </c>
      <c r="H33" s="41" t="n"/>
      <c r="I33" s="42">
        <f>IF(H33="",DATE(2099,12,31),H33)</f>
        <v/>
      </c>
      <c r="J33" s="23">
        <f>F33*E33</f>
        <v/>
      </c>
      <c r="K33" s="23">
        <f>J33*INDEX(Settings!$C$31:$C$36,MATCH(D33,Settings!$B$31:$B$36,0))</f>
        <v/>
      </c>
      <c r="L33" s="23">
        <f>J33+K33</f>
        <v/>
      </c>
      <c r="M33" s="23">
        <f>MIN(L33,Settings!$C$25)</f>
        <v/>
      </c>
      <c r="N33" s="23">
        <f>IF(B33="IT",L33*Settings!$C$11+L33*Settings!$C$12,M33*Settings!$C$16+M33*Settings!$C$17+L33*Settings!$C$18+L33*Settings!$C$19+L33*Settings!$C$20+L33*Settings!$C$21*Settings!$C$22)</f>
        <v/>
      </c>
      <c r="O33" s="23">
        <f>IF(B33="IT",J33/Settings!$C$13,0)</f>
        <v/>
      </c>
      <c r="P33" s="23">
        <f>L33+N33+O33</f>
        <v/>
      </c>
    </row>
    <row r="34">
      <c r="A34" s="5" t="inlineStr">
        <is>
          <t>E00045</t>
        </is>
      </c>
      <c r="B34" s="5" t="inlineStr">
        <is>
          <t>IT</t>
        </is>
      </c>
      <c r="C34" s="5" t="inlineStr">
        <is>
          <t>Finance</t>
        </is>
      </c>
      <c r="D34" s="5" t="inlineStr">
        <is>
          <t>L2</t>
        </is>
      </c>
      <c r="E34" s="5" t="n">
        <v>1</v>
      </c>
      <c r="F34" s="5" t="n">
        <v>34050</v>
      </c>
      <c r="G34" s="41" t="n">
        <v>45183</v>
      </c>
      <c r="H34" s="41" t="n"/>
      <c r="I34" s="42">
        <f>IF(H34="",DATE(2099,12,31),H34)</f>
        <v/>
      </c>
      <c r="J34" s="23">
        <f>F34*E34</f>
        <v/>
      </c>
      <c r="K34" s="23">
        <f>J34*INDEX(Settings!$C$31:$C$36,MATCH(D34,Settings!$B$31:$B$36,0))</f>
        <v/>
      </c>
      <c r="L34" s="23">
        <f>J34+K34</f>
        <v/>
      </c>
      <c r="M34" s="23">
        <f>MIN(L34,Settings!$C$25)</f>
        <v/>
      </c>
      <c r="N34" s="23">
        <f>IF(B34="IT",L34*Settings!$C$11+L34*Settings!$C$12,M34*Settings!$C$16+M34*Settings!$C$17+L34*Settings!$C$18+L34*Settings!$C$19+L34*Settings!$C$20+L34*Settings!$C$21*Settings!$C$22)</f>
        <v/>
      </c>
      <c r="O34" s="23">
        <f>IF(B34="IT",J34/Settings!$C$13,0)</f>
        <v/>
      </c>
      <c r="P34" s="23">
        <f>L34+N34+O34</f>
        <v/>
      </c>
    </row>
    <row r="35">
      <c r="A35" s="5" t="inlineStr">
        <is>
          <t>E00046</t>
        </is>
      </c>
      <c r="B35" s="5" t="inlineStr">
        <is>
          <t>IT</t>
        </is>
      </c>
      <c r="C35" s="5" t="inlineStr">
        <is>
          <t>Tech</t>
        </is>
      </c>
      <c r="D35" s="5" t="inlineStr">
        <is>
          <t>L2</t>
        </is>
      </c>
      <c r="E35" s="5" t="n">
        <v>1</v>
      </c>
      <c r="F35" s="5" t="n">
        <v>39350</v>
      </c>
      <c r="G35" s="41" t="n">
        <v>41104</v>
      </c>
      <c r="H35" s="41" t="n"/>
      <c r="I35" s="42">
        <f>IF(H35="",DATE(2099,12,31),H35)</f>
        <v/>
      </c>
      <c r="J35" s="23">
        <f>F35*E35</f>
        <v/>
      </c>
      <c r="K35" s="23">
        <f>J35*INDEX(Settings!$C$31:$C$36,MATCH(D35,Settings!$B$31:$B$36,0))</f>
        <v/>
      </c>
      <c r="L35" s="23">
        <f>J35+K35</f>
        <v/>
      </c>
      <c r="M35" s="23">
        <f>MIN(L35,Settings!$C$25)</f>
        <v/>
      </c>
      <c r="N35" s="23">
        <f>IF(B35="IT",L35*Settings!$C$11+L35*Settings!$C$12,M35*Settings!$C$16+M35*Settings!$C$17+L35*Settings!$C$18+L35*Settings!$C$19+L35*Settings!$C$20+L35*Settings!$C$21*Settings!$C$22)</f>
        <v/>
      </c>
      <c r="O35" s="23">
        <f>IF(B35="IT",J35/Settings!$C$13,0)</f>
        <v/>
      </c>
      <c r="P35" s="23">
        <f>L35+N35+O35</f>
        <v/>
      </c>
    </row>
    <row r="36">
      <c r="A36" s="5" t="inlineStr">
        <is>
          <t>E00047</t>
        </is>
      </c>
      <c r="B36" s="5" t="inlineStr">
        <is>
          <t>IT</t>
        </is>
      </c>
      <c r="C36" s="5" t="inlineStr">
        <is>
          <t>Tech</t>
        </is>
      </c>
      <c r="D36" s="5" t="inlineStr">
        <is>
          <t>L3</t>
        </is>
      </c>
      <c r="E36" s="5" t="n">
        <v>1</v>
      </c>
      <c r="F36" s="5" t="n">
        <v>45000</v>
      </c>
      <c r="G36" s="41" t="n">
        <v>46018</v>
      </c>
      <c r="H36" s="41" t="n"/>
      <c r="I36" s="42">
        <f>IF(H36="",DATE(2099,12,31),H36)</f>
        <v/>
      </c>
      <c r="J36" s="23">
        <f>F36*E36</f>
        <v/>
      </c>
      <c r="K36" s="23">
        <f>J36*INDEX(Settings!$C$31:$C$36,MATCH(D36,Settings!$B$31:$B$36,0))</f>
        <v/>
      </c>
      <c r="L36" s="23">
        <f>J36+K36</f>
        <v/>
      </c>
      <c r="M36" s="23">
        <f>MIN(L36,Settings!$C$25)</f>
        <v/>
      </c>
      <c r="N36" s="23">
        <f>IF(B36="IT",L36*Settings!$C$11+L36*Settings!$C$12,M36*Settings!$C$16+M36*Settings!$C$17+L36*Settings!$C$18+L36*Settings!$C$19+L36*Settings!$C$20+L36*Settings!$C$21*Settings!$C$22)</f>
        <v/>
      </c>
      <c r="O36" s="23">
        <f>IF(B36="IT",J36/Settings!$C$13,0)</f>
        <v/>
      </c>
      <c r="P36" s="23">
        <f>L36+N36+O36</f>
        <v/>
      </c>
    </row>
    <row r="37">
      <c r="A37" s="5" t="inlineStr">
        <is>
          <t>E00048</t>
        </is>
      </c>
      <c r="B37" s="5" t="inlineStr">
        <is>
          <t>PL</t>
        </is>
      </c>
      <c r="C37" s="5" t="inlineStr">
        <is>
          <t>Tech</t>
        </is>
      </c>
      <c r="D37" s="5" t="inlineStr">
        <is>
          <t>L2</t>
        </is>
      </c>
      <c r="E37" s="5" t="n">
        <v>1</v>
      </c>
      <c r="F37" s="5" t="n">
        <v>34850</v>
      </c>
      <c r="G37" s="41" t="n">
        <v>45709</v>
      </c>
      <c r="H37" s="41" t="n"/>
      <c r="I37" s="42">
        <f>IF(H37="",DATE(2099,12,31),H37)</f>
        <v/>
      </c>
      <c r="J37" s="23">
        <f>F37*E37</f>
        <v/>
      </c>
      <c r="K37" s="23">
        <f>J37*INDEX(Settings!$C$31:$C$36,MATCH(D37,Settings!$B$31:$B$36,0))</f>
        <v/>
      </c>
      <c r="L37" s="23">
        <f>J37+K37</f>
        <v/>
      </c>
      <c r="M37" s="23">
        <f>MIN(L37,Settings!$C$25)</f>
        <v/>
      </c>
      <c r="N37" s="23">
        <f>IF(B37="IT",L37*Settings!$C$11+L37*Settings!$C$12,M37*Settings!$C$16+M37*Settings!$C$17+L37*Settings!$C$18+L37*Settings!$C$19+L37*Settings!$C$20+L37*Settings!$C$21*Settings!$C$22)</f>
        <v/>
      </c>
      <c r="O37" s="23">
        <f>IF(B37="IT",J37/Settings!$C$13,0)</f>
        <v/>
      </c>
      <c r="P37" s="23">
        <f>L37+N37+O37</f>
        <v/>
      </c>
    </row>
    <row r="38">
      <c r="A38" s="5" t="inlineStr">
        <is>
          <t>E00053</t>
        </is>
      </c>
      <c r="B38" s="5" t="inlineStr">
        <is>
          <t>PL</t>
        </is>
      </c>
      <c r="C38" s="5" t="inlineStr">
        <is>
          <t>HR</t>
        </is>
      </c>
      <c r="D38" s="5" t="inlineStr">
        <is>
          <t>L4</t>
        </is>
      </c>
      <c r="E38" s="5" t="n">
        <v>1</v>
      </c>
      <c r="F38" s="5" t="n">
        <v>52850</v>
      </c>
      <c r="G38" s="41" t="n">
        <v>45543</v>
      </c>
      <c r="H38" s="41" t="n"/>
      <c r="I38" s="42">
        <f>IF(H38="",DATE(2099,12,31),H38)</f>
        <v/>
      </c>
      <c r="J38" s="23">
        <f>F38*E38</f>
        <v/>
      </c>
      <c r="K38" s="23">
        <f>J38*INDEX(Settings!$C$31:$C$36,MATCH(D38,Settings!$B$31:$B$36,0))</f>
        <v/>
      </c>
      <c r="L38" s="23">
        <f>J38+K38</f>
        <v/>
      </c>
      <c r="M38" s="23">
        <f>MIN(L38,Settings!$C$25)</f>
        <v/>
      </c>
      <c r="N38" s="23">
        <f>IF(B38="IT",L38*Settings!$C$11+L38*Settings!$C$12,M38*Settings!$C$16+M38*Settings!$C$17+L38*Settings!$C$18+L38*Settings!$C$19+L38*Settings!$C$20+L38*Settings!$C$21*Settings!$C$22)</f>
        <v/>
      </c>
      <c r="O38" s="23">
        <f>IF(B38="IT",J38/Settings!$C$13,0)</f>
        <v/>
      </c>
      <c r="P38" s="23">
        <f>L38+N38+O38</f>
        <v/>
      </c>
    </row>
    <row r="39">
      <c r="A39" s="5" t="inlineStr">
        <is>
          <t>E00055</t>
        </is>
      </c>
      <c r="B39" s="5" t="inlineStr">
        <is>
          <t>PL</t>
        </is>
      </c>
      <c r="C39" s="5" t="inlineStr">
        <is>
          <t>Customer Service</t>
        </is>
      </c>
      <c r="D39" s="5" t="inlineStr">
        <is>
          <t>L4</t>
        </is>
      </c>
      <c r="E39" s="5" t="n">
        <v>1</v>
      </c>
      <c r="F39" s="5" t="n">
        <v>38100</v>
      </c>
      <c r="G39" s="41" t="n">
        <v>45528</v>
      </c>
      <c r="H39" s="41" t="n"/>
      <c r="I39" s="42">
        <f>IF(H39="",DATE(2099,12,31),H39)</f>
        <v/>
      </c>
      <c r="J39" s="23">
        <f>F39*E39</f>
        <v/>
      </c>
      <c r="K39" s="23">
        <f>J39*INDEX(Settings!$C$31:$C$36,MATCH(D39,Settings!$B$31:$B$36,0))</f>
        <v/>
      </c>
      <c r="L39" s="23">
        <f>J39+K39</f>
        <v/>
      </c>
      <c r="M39" s="23">
        <f>MIN(L39,Settings!$C$25)</f>
        <v/>
      </c>
      <c r="N39" s="23">
        <f>IF(B39="IT",L39*Settings!$C$11+L39*Settings!$C$12,M39*Settings!$C$16+M39*Settings!$C$17+L39*Settings!$C$18+L39*Settings!$C$19+L39*Settings!$C$20+L39*Settings!$C$21*Settings!$C$22)</f>
        <v/>
      </c>
      <c r="O39" s="23">
        <f>IF(B39="IT",J39/Settings!$C$13,0)</f>
        <v/>
      </c>
      <c r="P39" s="23">
        <f>L39+N39+O39</f>
        <v/>
      </c>
    </row>
    <row r="40">
      <c r="A40" s="5" t="inlineStr">
        <is>
          <t>E00056</t>
        </is>
      </c>
      <c r="B40" s="5" t="inlineStr">
        <is>
          <t>PL</t>
        </is>
      </c>
      <c r="C40" s="5" t="inlineStr">
        <is>
          <t>Customer Service</t>
        </is>
      </c>
      <c r="D40" s="5" t="inlineStr">
        <is>
          <t>L5</t>
        </is>
      </c>
      <c r="E40" s="5" t="n">
        <v>1</v>
      </c>
      <c r="F40" s="5" t="n">
        <v>60700</v>
      </c>
      <c r="G40" s="41" t="n">
        <v>41751</v>
      </c>
      <c r="H40" s="41" t="n">
        <v>46168</v>
      </c>
      <c r="I40" s="42">
        <f>IF(H40="",DATE(2099,12,31),H40)</f>
        <v/>
      </c>
      <c r="J40" s="23">
        <f>F40*E40</f>
        <v/>
      </c>
      <c r="K40" s="23">
        <f>J40*INDEX(Settings!$C$31:$C$36,MATCH(D40,Settings!$B$31:$B$36,0))</f>
        <v/>
      </c>
      <c r="L40" s="23">
        <f>J40+K40</f>
        <v/>
      </c>
      <c r="M40" s="23">
        <f>MIN(L40,Settings!$C$25)</f>
        <v/>
      </c>
      <c r="N40" s="23">
        <f>IF(B40="IT",L40*Settings!$C$11+L40*Settings!$C$12,M40*Settings!$C$16+M40*Settings!$C$17+L40*Settings!$C$18+L40*Settings!$C$19+L40*Settings!$C$20+L40*Settings!$C$21*Settings!$C$22)</f>
        <v/>
      </c>
      <c r="O40" s="23">
        <f>IF(B40="IT",J40/Settings!$C$13,0)</f>
        <v/>
      </c>
      <c r="P40" s="23">
        <f>L40+N40+O40</f>
        <v/>
      </c>
    </row>
    <row r="41">
      <c r="A41" s="5" t="inlineStr">
        <is>
          <t>E00057</t>
        </is>
      </c>
      <c r="B41" s="5" t="inlineStr">
        <is>
          <t>IT</t>
        </is>
      </c>
      <c r="C41" s="5" t="inlineStr">
        <is>
          <t>Operations</t>
        </is>
      </c>
      <c r="D41" s="5" t="inlineStr">
        <is>
          <t>L3</t>
        </is>
      </c>
      <c r="E41" s="5" t="n">
        <v>1</v>
      </c>
      <c r="F41" s="5" t="n">
        <v>37050</v>
      </c>
      <c r="G41" s="41" t="n">
        <v>44700</v>
      </c>
      <c r="H41" s="41" t="n"/>
      <c r="I41" s="42">
        <f>IF(H41="",DATE(2099,12,31),H41)</f>
        <v/>
      </c>
      <c r="J41" s="23">
        <f>F41*E41</f>
        <v/>
      </c>
      <c r="K41" s="23">
        <f>J41*INDEX(Settings!$C$31:$C$36,MATCH(D41,Settings!$B$31:$B$36,0))</f>
        <v/>
      </c>
      <c r="L41" s="23">
        <f>J41+K41</f>
        <v/>
      </c>
      <c r="M41" s="23">
        <f>MIN(L41,Settings!$C$25)</f>
        <v/>
      </c>
      <c r="N41" s="23">
        <f>IF(B41="IT",L41*Settings!$C$11+L41*Settings!$C$12,M41*Settings!$C$16+M41*Settings!$C$17+L41*Settings!$C$18+L41*Settings!$C$19+L41*Settings!$C$20+L41*Settings!$C$21*Settings!$C$22)</f>
        <v/>
      </c>
      <c r="O41" s="23">
        <f>IF(B41="IT",J41/Settings!$C$13,0)</f>
        <v/>
      </c>
      <c r="P41" s="23">
        <f>L41+N41+O41</f>
        <v/>
      </c>
    </row>
    <row r="42">
      <c r="A42" s="5" t="inlineStr">
        <is>
          <t>E00058</t>
        </is>
      </c>
      <c r="B42" s="5" t="inlineStr">
        <is>
          <t>PL</t>
        </is>
      </c>
      <c r="C42" s="5" t="inlineStr">
        <is>
          <t>Operations</t>
        </is>
      </c>
      <c r="D42" s="5" t="inlineStr">
        <is>
          <t>L1</t>
        </is>
      </c>
      <c r="E42" s="5" t="n">
        <v>1</v>
      </c>
      <c r="F42" s="5" t="n">
        <v>16650</v>
      </c>
      <c r="G42" s="41" t="n">
        <v>45981</v>
      </c>
      <c r="H42" s="41" t="n"/>
      <c r="I42" s="42">
        <f>IF(H42="",DATE(2099,12,31),H42)</f>
        <v/>
      </c>
      <c r="J42" s="23">
        <f>F42*E42</f>
        <v/>
      </c>
      <c r="K42" s="23">
        <f>J42*INDEX(Settings!$C$31:$C$36,MATCH(D42,Settings!$B$31:$B$36,0))</f>
        <v/>
      </c>
      <c r="L42" s="23">
        <f>J42+K42</f>
        <v/>
      </c>
      <c r="M42" s="23">
        <f>MIN(L42,Settings!$C$25)</f>
        <v/>
      </c>
      <c r="N42" s="23">
        <f>IF(B42="IT",L42*Settings!$C$11+L42*Settings!$C$12,M42*Settings!$C$16+M42*Settings!$C$17+L42*Settings!$C$18+L42*Settings!$C$19+L42*Settings!$C$20+L42*Settings!$C$21*Settings!$C$22)</f>
        <v/>
      </c>
      <c r="O42" s="23">
        <f>IF(B42="IT",J42/Settings!$C$13,0)</f>
        <v/>
      </c>
      <c r="P42" s="23">
        <f>L42+N42+O42</f>
        <v/>
      </c>
    </row>
    <row r="43">
      <c r="A43" s="5" t="inlineStr">
        <is>
          <t>E00060</t>
        </is>
      </c>
      <c r="B43" s="5" t="inlineStr">
        <is>
          <t>PL</t>
        </is>
      </c>
      <c r="C43" s="5" t="inlineStr">
        <is>
          <t>Customer Service</t>
        </is>
      </c>
      <c r="D43" s="5" t="inlineStr">
        <is>
          <t>L4</t>
        </is>
      </c>
      <c r="E43" s="5" t="n">
        <v>1</v>
      </c>
      <c r="F43" s="5" t="n">
        <v>34850</v>
      </c>
      <c r="G43" s="41" t="n">
        <v>45932</v>
      </c>
      <c r="H43" s="41" t="n">
        <v>46079</v>
      </c>
      <c r="I43" s="42">
        <f>IF(H43="",DATE(2099,12,31),H43)</f>
        <v/>
      </c>
      <c r="J43" s="23">
        <f>F43*E43</f>
        <v/>
      </c>
      <c r="K43" s="23">
        <f>J43*INDEX(Settings!$C$31:$C$36,MATCH(D43,Settings!$B$31:$B$36,0))</f>
        <v/>
      </c>
      <c r="L43" s="23">
        <f>J43+K43</f>
        <v/>
      </c>
      <c r="M43" s="23">
        <f>MIN(L43,Settings!$C$25)</f>
        <v/>
      </c>
      <c r="N43" s="23">
        <f>IF(B43="IT",L43*Settings!$C$11+L43*Settings!$C$12,M43*Settings!$C$16+M43*Settings!$C$17+L43*Settings!$C$18+L43*Settings!$C$19+L43*Settings!$C$20+L43*Settings!$C$21*Settings!$C$22)</f>
        <v/>
      </c>
      <c r="O43" s="23">
        <f>IF(B43="IT",J43/Settings!$C$13,0)</f>
        <v/>
      </c>
      <c r="P43" s="23">
        <f>L43+N43+O43</f>
        <v/>
      </c>
    </row>
    <row r="44">
      <c r="A44" s="5" t="inlineStr">
        <is>
          <t>E00061</t>
        </is>
      </c>
      <c r="B44" s="5" t="inlineStr">
        <is>
          <t>PL</t>
        </is>
      </c>
      <c r="C44" s="5" t="inlineStr">
        <is>
          <t>Sales</t>
        </is>
      </c>
      <c r="D44" s="5" t="inlineStr">
        <is>
          <t>L1</t>
        </is>
      </c>
      <c r="E44" s="5" t="n">
        <v>1</v>
      </c>
      <c r="F44" s="5" t="n">
        <v>21550</v>
      </c>
      <c r="G44" s="41" t="n">
        <v>45985</v>
      </c>
      <c r="H44" s="41" t="n"/>
      <c r="I44" s="42">
        <f>IF(H44="",DATE(2099,12,31),H44)</f>
        <v/>
      </c>
      <c r="J44" s="23">
        <f>F44*E44</f>
        <v/>
      </c>
      <c r="K44" s="23">
        <f>J44*INDEX(Settings!$C$31:$C$36,MATCH(D44,Settings!$B$31:$B$36,0))</f>
        <v/>
      </c>
      <c r="L44" s="23">
        <f>J44+K44</f>
        <v/>
      </c>
      <c r="M44" s="23">
        <f>MIN(L44,Settings!$C$25)</f>
        <v/>
      </c>
      <c r="N44" s="23">
        <f>IF(B44="IT",L44*Settings!$C$11+L44*Settings!$C$12,M44*Settings!$C$16+M44*Settings!$C$17+L44*Settings!$C$18+L44*Settings!$C$19+L44*Settings!$C$20+L44*Settings!$C$21*Settings!$C$22)</f>
        <v/>
      </c>
      <c r="O44" s="23">
        <f>IF(B44="IT",J44/Settings!$C$13,0)</f>
        <v/>
      </c>
      <c r="P44" s="23">
        <f>L44+N44+O44</f>
        <v/>
      </c>
    </row>
    <row r="45">
      <c r="A45" s="5" t="inlineStr">
        <is>
          <t>E00062</t>
        </is>
      </c>
      <c r="B45" s="5" t="inlineStr">
        <is>
          <t>IT</t>
        </is>
      </c>
      <c r="C45" s="5" t="inlineStr">
        <is>
          <t>Operations</t>
        </is>
      </c>
      <c r="D45" s="5" t="inlineStr">
        <is>
          <t>L5</t>
        </is>
      </c>
      <c r="E45" s="5" t="n">
        <v>1</v>
      </c>
      <c r="F45" s="5" t="n">
        <v>71050</v>
      </c>
      <c r="G45" s="41" t="n">
        <v>44120</v>
      </c>
      <c r="H45" s="41" t="n"/>
      <c r="I45" s="42">
        <f>IF(H45="",DATE(2099,12,31),H45)</f>
        <v/>
      </c>
      <c r="J45" s="23">
        <f>F45*E45</f>
        <v/>
      </c>
      <c r="K45" s="23">
        <f>J45*INDEX(Settings!$C$31:$C$36,MATCH(D45,Settings!$B$31:$B$36,0))</f>
        <v/>
      </c>
      <c r="L45" s="23">
        <f>J45+K45</f>
        <v/>
      </c>
      <c r="M45" s="23">
        <f>MIN(L45,Settings!$C$25)</f>
        <v/>
      </c>
      <c r="N45" s="23">
        <f>IF(B45="IT",L45*Settings!$C$11+L45*Settings!$C$12,M45*Settings!$C$16+M45*Settings!$C$17+L45*Settings!$C$18+L45*Settings!$C$19+L45*Settings!$C$20+L45*Settings!$C$21*Settings!$C$22)</f>
        <v/>
      </c>
      <c r="O45" s="23">
        <f>IF(B45="IT",J45/Settings!$C$13,0)</f>
        <v/>
      </c>
      <c r="P45" s="23">
        <f>L45+N45+O45</f>
        <v/>
      </c>
    </row>
    <row r="46">
      <c r="A46" s="5" t="inlineStr">
        <is>
          <t>E00063</t>
        </is>
      </c>
      <c r="B46" s="5" t="inlineStr">
        <is>
          <t>IT</t>
        </is>
      </c>
      <c r="C46" s="5" t="inlineStr">
        <is>
          <t>Customer Service</t>
        </is>
      </c>
      <c r="D46" s="5" t="inlineStr">
        <is>
          <t>L3</t>
        </is>
      </c>
      <c r="E46" s="5" t="n">
        <v>1</v>
      </c>
      <c r="F46" s="5" t="n">
        <v>39750</v>
      </c>
      <c r="G46" s="41" t="n">
        <v>44579</v>
      </c>
      <c r="H46" s="41" t="n"/>
      <c r="I46" s="42">
        <f>IF(H46="",DATE(2099,12,31),H46)</f>
        <v/>
      </c>
      <c r="J46" s="23">
        <f>F46*E46</f>
        <v/>
      </c>
      <c r="K46" s="23">
        <f>J46*INDEX(Settings!$C$31:$C$36,MATCH(D46,Settings!$B$31:$B$36,0))</f>
        <v/>
      </c>
      <c r="L46" s="23">
        <f>J46+K46</f>
        <v/>
      </c>
      <c r="M46" s="23">
        <f>MIN(L46,Settings!$C$25)</f>
        <v/>
      </c>
      <c r="N46" s="23">
        <f>IF(B46="IT",L46*Settings!$C$11+L46*Settings!$C$12,M46*Settings!$C$16+M46*Settings!$C$17+L46*Settings!$C$18+L46*Settings!$C$19+L46*Settings!$C$20+L46*Settings!$C$21*Settings!$C$22)</f>
        <v/>
      </c>
      <c r="O46" s="23">
        <f>IF(B46="IT",J46/Settings!$C$13,0)</f>
        <v/>
      </c>
      <c r="P46" s="23">
        <f>L46+N46+O46</f>
        <v/>
      </c>
    </row>
    <row r="47">
      <c r="A47" s="5" t="inlineStr">
        <is>
          <t>E00064</t>
        </is>
      </c>
      <c r="B47" s="5" t="inlineStr">
        <is>
          <t>IT</t>
        </is>
      </c>
      <c r="C47" s="5" t="inlineStr">
        <is>
          <t>Operations</t>
        </is>
      </c>
      <c r="D47" s="5" t="inlineStr">
        <is>
          <t>L2</t>
        </is>
      </c>
      <c r="E47" s="5" t="n">
        <v>0.8</v>
      </c>
      <c r="F47" s="5" t="n">
        <v>26700</v>
      </c>
      <c r="G47" s="41" t="n">
        <v>46042</v>
      </c>
      <c r="H47" s="41" t="n"/>
      <c r="I47" s="42">
        <f>IF(H47="",DATE(2099,12,31),H47)</f>
        <v/>
      </c>
      <c r="J47" s="23">
        <f>F47*E47</f>
        <v/>
      </c>
      <c r="K47" s="23">
        <f>J47*INDEX(Settings!$C$31:$C$36,MATCH(D47,Settings!$B$31:$B$36,0))</f>
        <v/>
      </c>
      <c r="L47" s="23">
        <f>J47+K47</f>
        <v/>
      </c>
      <c r="M47" s="23">
        <f>MIN(L47,Settings!$C$25)</f>
        <v/>
      </c>
      <c r="N47" s="23">
        <f>IF(B47="IT",L47*Settings!$C$11+L47*Settings!$C$12,M47*Settings!$C$16+M47*Settings!$C$17+L47*Settings!$C$18+L47*Settings!$C$19+L47*Settings!$C$20+L47*Settings!$C$21*Settings!$C$22)</f>
        <v/>
      </c>
      <c r="O47" s="23">
        <f>IF(B47="IT",J47/Settings!$C$13,0)</f>
        <v/>
      </c>
      <c r="P47" s="23">
        <f>L47+N47+O47</f>
        <v/>
      </c>
    </row>
    <row r="48">
      <c r="A48" s="5" t="inlineStr">
        <is>
          <t>E00066</t>
        </is>
      </c>
      <c r="B48" s="5" t="inlineStr">
        <is>
          <t>PL</t>
        </is>
      </c>
      <c r="C48" s="5" t="inlineStr">
        <is>
          <t>Sales</t>
        </is>
      </c>
      <c r="D48" s="5" t="inlineStr">
        <is>
          <t>L3</t>
        </is>
      </c>
      <c r="E48" s="5" t="n">
        <v>1</v>
      </c>
      <c r="F48" s="5" t="n">
        <v>32950</v>
      </c>
      <c r="G48" s="41" t="n">
        <v>43672</v>
      </c>
      <c r="H48" s="41" t="n"/>
      <c r="I48" s="42">
        <f>IF(H48="",DATE(2099,12,31),H48)</f>
        <v/>
      </c>
      <c r="J48" s="23">
        <f>F48*E48</f>
        <v/>
      </c>
      <c r="K48" s="23">
        <f>J48*INDEX(Settings!$C$31:$C$36,MATCH(D48,Settings!$B$31:$B$36,0))</f>
        <v/>
      </c>
      <c r="L48" s="23">
        <f>J48+K48</f>
        <v/>
      </c>
      <c r="M48" s="23">
        <f>MIN(L48,Settings!$C$25)</f>
        <v/>
      </c>
      <c r="N48" s="23">
        <f>IF(B48="IT",L48*Settings!$C$11+L48*Settings!$C$12,M48*Settings!$C$16+M48*Settings!$C$17+L48*Settings!$C$18+L48*Settings!$C$19+L48*Settings!$C$20+L48*Settings!$C$21*Settings!$C$22)</f>
        <v/>
      </c>
      <c r="O48" s="23">
        <f>IF(B48="IT",J48/Settings!$C$13,0)</f>
        <v/>
      </c>
      <c r="P48" s="23">
        <f>L48+N48+O48</f>
        <v/>
      </c>
    </row>
    <row r="49">
      <c r="A49" s="5" t="inlineStr">
        <is>
          <t>E00067</t>
        </is>
      </c>
      <c r="B49" s="5" t="inlineStr">
        <is>
          <t>IT</t>
        </is>
      </c>
      <c r="C49" s="5" t="inlineStr">
        <is>
          <t>Customer Service</t>
        </is>
      </c>
      <c r="D49" s="5" t="inlineStr">
        <is>
          <t>L3</t>
        </is>
      </c>
      <c r="E49" s="5" t="n">
        <v>1</v>
      </c>
      <c r="F49" s="5" t="n">
        <v>40950</v>
      </c>
      <c r="G49" s="41" t="n">
        <v>44318</v>
      </c>
      <c r="H49" s="41" t="n"/>
      <c r="I49" s="42">
        <f>IF(H49="",DATE(2099,12,31),H49)</f>
        <v/>
      </c>
      <c r="J49" s="23">
        <f>F49*E49</f>
        <v/>
      </c>
      <c r="K49" s="23">
        <f>J49*INDEX(Settings!$C$31:$C$36,MATCH(D49,Settings!$B$31:$B$36,0))</f>
        <v/>
      </c>
      <c r="L49" s="23">
        <f>J49+K49</f>
        <v/>
      </c>
      <c r="M49" s="23">
        <f>MIN(L49,Settings!$C$25)</f>
        <v/>
      </c>
      <c r="N49" s="23">
        <f>IF(B49="IT",L49*Settings!$C$11+L49*Settings!$C$12,M49*Settings!$C$16+M49*Settings!$C$17+L49*Settings!$C$18+L49*Settings!$C$19+L49*Settings!$C$20+L49*Settings!$C$21*Settings!$C$22)</f>
        <v/>
      </c>
      <c r="O49" s="23">
        <f>IF(B49="IT",J49/Settings!$C$13,0)</f>
        <v/>
      </c>
      <c r="P49" s="23">
        <f>L49+N49+O49</f>
        <v/>
      </c>
    </row>
    <row r="50">
      <c r="A50" s="5" t="inlineStr">
        <is>
          <t>E00068</t>
        </is>
      </c>
      <c r="B50" s="5" t="inlineStr">
        <is>
          <t>PL</t>
        </is>
      </c>
      <c r="C50" s="5" t="inlineStr">
        <is>
          <t>Tech</t>
        </is>
      </c>
      <c r="D50" s="5" t="inlineStr">
        <is>
          <t>L2</t>
        </is>
      </c>
      <c r="E50" s="5" t="n">
        <v>0.8</v>
      </c>
      <c r="F50" s="5" t="n">
        <v>33600</v>
      </c>
      <c r="G50" s="41" t="n">
        <v>45298</v>
      </c>
      <c r="H50" s="41" t="n"/>
      <c r="I50" s="42">
        <f>IF(H50="",DATE(2099,12,31),H50)</f>
        <v/>
      </c>
      <c r="J50" s="23">
        <f>F50*E50</f>
        <v/>
      </c>
      <c r="K50" s="23">
        <f>J50*INDEX(Settings!$C$31:$C$36,MATCH(D50,Settings!$B$31:$B$36,0))</f>
        <v/>
      </c>
      <c r="L50" s="23">
        <f>J50+K50</f>
        <v/>
      </c>
      <c r="M50" s="23">
        <f>MIN(L50,Settings!$C$25)</f>
        <v/>
      </c>
      <c r="N50" s="23">
        <f>IF(B50="IT",L50*Settings!$C$11+L50*Settings!$C$12,M50*Settings!$C$16+M50*Settings!$C$17+L50*Settings!$C$18+L50*Settings!$C$19+L50*Settings!$C$20+L50*Settings!$C$21*Settings!$C$22)</f>
        <v/>
      </c>
      <c r="O50" s="23">
        <f>IF(B50="IT",J50/Settings!$C$13,0)</f>
        <v/>
      </c>
      <c r="P50" s="23">
        <f>L50+N50+O50</f>
        <v/>
      </c>
    </row>
    <row r="51">
      <c r="A51" s="5" t="inlineStr">
        <is>
          <t>E00069</t>
        </is>
      </c>
      <c r="B51" s="5" t="inlineStr">
        <is>
          <t>IT</t>
        </is>
      </c>
      <c r="C51" s="5" t="inlineStr">
        <is>
          <t>HR</t>
        </is>
      </c>
      <c r="D51" s="5" t="inlineStr">
        <is>
          <t>L3</t>
        </is>
      </c>
      <c r="E51" s="5" t="n">
        <v>1</v>
      </c>
      <c r="F51" s="5" t="n">
        <v>43150</v>
      </c>
      <c r="G51" s="41" t="n">
        <v>45761</v>
      </c>
      <c r="H51" s="41" t="n"/>
      <c r="I51" s="42">
        <f>IF(H51="",DATE(2099,12,31),H51)</f>
        <v/>
      </c>
      <c r="J51" s="23">
        <f>F51*E51</f>
        <v/>
      </c>
      <c r="K51" s="23">
        <f>J51*INDEX(Settings!$C$31:$C$36,MATCH(D51,Settings!$B$31:$B$36,0))</f>
        <v/>
      </c>
      <c r="L51" s="23">
        <f>J51+K51</f>
        <v/>
      </c>
      <c r="M51" s="23">
        <f>MIN(L51,Settings!$C$25)</f>
        <v/>
      </c>
      <c r="N51" s="23">
        <f>IF(B51="IT",L51*Settings!$C$11+L51*Settings!$C$12,M51*Settings!$C$16+M51*Settings!$C$17+L51*Settings!$C$18+L51*Settings!$C$19+L51*Settings!$C$20+L51*Settings!$C$21*Settings!$C$22)</f>
        <v/>
      </c>
      <c r="O51" s="23">
        <f>IF(B51="IT",J51/Settings!$C$13,0)</f>
        <v/>
      </c>
      <c r="P51" s="23">
        <f>L51+N51+O51</f>
        <v/>
      </c>
    </row>
    <row r="52">
      <c r="A52" s="5" t="inlineStr">
        <is>
          <t>E00071</t>
        </is>
      </c>
      <c r="B52" s="5" t="inlineStr">
        <is>
          <t>IT</t>
        </is>
      </c>
      <c r="C52" s="5" t="inlineStr">
        <is>
          <t>Finance</t>
        </is>
      </c>
      <c r="D52" s="5" t="inlineStr">
        <is>
          <t>L3</t>
        </is>
      </c>
      <c r="E52" s="5" t="n">
        <v>1</v>
      </c>
      <c r="F52" s="5" t="n">
        <v>45700</v>
      </c>
      <c r="G52" s="41" t="n">
        <v>44305</v>
      </c>
      <c r="H52" s="41" t="n">
        <v>46145</v>
      </c>
      <c r="I52" s="42">
        <f>IF(H52="",DATE(2099,12,31),H52)</f>
        <v/>
      </c>
      <c r="J52" s="23">
        <f>F52*E52</f>
        <v/>
      </c>
      <c r="K52" s="23">
        <f>J52*INDEX(Settings!$C$31:$C$36,MATCH(D52,Settings!$B$31:$B$36,0))</f>
        <v/>
      </c>
      <c r="L52" s="23">
        <f>J52+K52</f>
        <v/>
      </c>
      <c r="M52" s="23">
        <f>MIN(L52,Settings!$C$25)</f>
        <v/>
      </c>
      <c r="N52" s="23">
        <f>IF(B52="IT",L52*Settings!$C$11+L52*Settings!$C$12,M52*Settings!$C$16+M52*Settings!$C$17+L52*Settings!$C$18+L52*Settings!$C$19+L52*Settings!$C$20+L52*Settings!$C$21*Settings!$C$22)</f>
        <v/>
      </c>
      <c r="O52" s="23">
        <f>IF(B52="IT",J52/Settings!$C$13,0)</f>
        <v/>
      </c>
      <c r="P52" s="23">
        <f>L52+N52+O52</f>
        <v/>
      </c>
    </row>
    <row r="53">
      <c r="A53" s="5" t="inlineStr">
        <is>
          <t>E00073</t>
        </is>
      </c>
      <c r="B53" s="5" t="inlineStr">
        <is>
          <t>PL</t>
        </is>
      </c>
      <c r="C53" s="5" t="inlineStr">
        <is>
          <t>Sales</t>
        </is>
      </c>
      <c r="D53" s="5" t="inlineStr">
        <is>
          <t>L3</t>
        </is>
      </c>
      <c r="E53" s="5" t="n">
        <v>1</v>
      </c>
      <c r="F53" s="5" t="n">
        <v>30950</v>
      </c>
      <c r="G53" s="41" t="n">
        <v>46022</v>
      </c>
      <c r="H53" s="41" t="n"/>
      <c r="I53" s="42">
        <f>IF(H53="",DATE(2099,12,31),H53)</f>
        <v/>
      </c>
      <c r="J53" s="23">
        <f>F53*E53</f>
        <v/>
      </c>
      <c r="K53" s="23">
        <f>J53*INDEX(Settings!$C$31:$C$36,MATCH(D53,Settings!$B$31:$B$36,0))</f>
        <v/>
      </c>
      <c r="L53" s="23">
        <f>J53+K53</f>
        <v/>
      </c>
      <c r="M53" s="23">
        <f>MIN(L53,Settings!$C$25)</f>
        <v/>
      </c>
      <c r="N53" s="23">
        <f>IF(B53="IT",L53*Settings!$C$11+L53*Settings!$C$12,M53*Settings!$C$16+M53*Settings!$C$17+L53*Settings!$C$18+L53*Settings!$C$19+L53*Settings!$C$20+L53*Settings!$C$21*Settings!$C$22)</f>
        <v/>
      </c>
      <c r="O53" s="23">
        <f>IF(B53="IT",J53/Settings!$C$13,0)</f>
        <v/>
      </c>
      <c r="P53" s="23">
        <f>L53+N53+O53</f>
        <v/>
      </c>
    </row>
    <row r="54">
      <c r="A54" s="5" t="inlineStr">
        <is>
          <t>E00074</t>
        </is>
      </c>
      <c r="B54" s="5" t="inlineStr">
        <is>
          <t>PL</t>
        </is>
      </c>
      <c r="C54" s="5" t="inlineStr">
        <is>
          <t>Sales</t>
        </is>
      </c>
      <c r="D54" s="5" t="inlineStr">
        <is>
          <t>L3</t>
        </is>
      </c>
      <c r="E54" s="5" t="n">
        <v>1</v>
      </c>
      <c r="F54" s="5" t="n">
        <v>30000</v>
      </c>
      <c r="G54" s="41" t="n">
        <v>45352</v>
      </c>
      <c r="H54" s="41" t="n"/>
      <c r="I54" s="42">
        <f>IF(H54="",DATE(2099,12,31),H54)</f>
        <v/>
      </c>
      <c r="J54" s="23">
        <f>F54*E54</f>
        <v/>
      </c>
      <c r="K54" s="23">
        <f>J54*INDEX(Settings!$C$31:$C$36,MATCH(D54,Settings!$B$31:$B$36,0))</f>
        <v/>
      </c>
      <c r="L54" s="23">
        <f>J54+K54</f>
        <v/>
      </c>
      <c r="M54" s="23">
        <f>MIN(L54,Settings!$C$25)</f>
        <v/>
      </c>
      <c r="N54" s="23">
        <f>IF(B54="IT",L54*Settings!$C$11+L54*Settings!$C$12,M54*Settings!$C$16+M54*Settings!$C$17+L54*Settings!$C$18+L54*Settings!$C$19+L54*Settings!$C$20+L54*Settings!$C$21*Settings!$C$22)</f>
        <v/>
      </c>
      <c r="O54" s="23">
        <f>IF(B54="IT",J54/Settings!$C$13,0)</f>
        <v/>
      </c>
      <c r="P54" s="23">
        <f>L54+N54+O54</f>
        <v/>
      </c>
    </row>
    <row r="55">
      <c r="A55" s="5" t="inlineStr">
        <is>
          <t>E00075</t>
        </is>
      </c>
      <c r="B55" s="5" t="inlineStr">
        <is>
          <t>PL</t>
        </is>
      </c>
      <c r="C55" s="5" t="inlineStr">
        <is>
          <t>Finance</t>
        </is>
      </c>
      <c r="D55" s="5" t="inlineStr">
        <is>
          <t>L2</t>
        </is>
      </c>
      <c r="E55" s="5" t="n">
        <v>1</v>
      </c>
      <c r="F55" s="5" t="n">
        <v>30200</v>
      </c>
      <c r="G55" s="41" t="n">
        <v>44762</v>
      </c>
      <c r="H55" s="41" t="n"/>
      <c r="I55" s="42">
        <f>IF(H55="",DATE(2099,12,31),H55)</f>
        <v/>
      </c>
      <c r="J55" s="23">
        <f>F55*E55</f>
        <v/>
      </c>
      <c r="K55" s="23">
        <f>J55*INDEX(Settings!$C$31:$C$36,MATCH(D55,Settings!$B$31:$B$36,0))</f>
        <v/>
      </c>
      <c r="L55" s="23">
        <f>J55+K55</f>
        <v/>
      </c>
      <c r="M55" s="23">
        <f>MIN(L55,Settings!$C$25)</f>
        <v/>
      </c>
      <c r="N55" s="23">
        <f>IF(B55="IT",L55*Settings!$C$11+L55*Settings!$C$12,M55*Settings!$C$16+M55*Settings!$C$17+L55*Settings!$C$18+L55*Settings!$C$19+L55*Settings!$C$20+L55*Settings!$C$21*Settings!$C$22)</f>
        <v/>
      </c>
      <c r="O55" s="23">
        <f>IF(B55="IT",J55/Settings!$C$13,0)</f>
        <v/>
      </c>
      <c r="P55" s="23">
        <f>L55+N55+O55</f>
        <v/>
      </c>
    </row>
    <row r="56">
      <c r="A56" s="5" t="inlineStr">
        <is>
          <t>E00076</t>
        </is>
      </c>
      <c r="B56" s="5" t="inlineStr">
        <is>
          <t>IT</t>
        </is>
      </c>
      <c r="C56" s="5" t="inlineStr">
        <is>
          <t>Operations</t>
        </is>
      </c>
      <c r="D56" s="5" t="inlineStr">
        <is>
          <t>L5</t>
        </is>
      </c>
      <c r="E56" s="5" t="n">
        <v>1</v>
      </c>
      <c r="F56" s="5" t="n">
        <v>79400</v>
      </c>
      <c r="G56" s="41" t="n">
        <v>45475</v>
      </c>
      <c r="H56" s="41" t="n"/>
      <c r="I56" s="42">
        <f>IF(H56="",DATE(2099,12,31),H56)</f>
        <v/>
      </c>
      <c r="J56" s="23">
        <f>F56*E56</f>
        <v/>
      </c>
      <c r="K56" s="23">
        <f>J56*INDEX(Settings!$C$31:$C$36,MATCH(D56,Settings!$B$31:$B$36,0))</f>
        <v/>
      </c>
      <c r="L56" s="23">
        <f>J56+K56</f>
        <v/>
      </c>
      <c r="M56" s="23">
        <f>MIN(L56,Settings!$C$25)</f>
        <v/>
      </c>
      <c r="N56" s="23">
        <f>IF(B56="IT",L56*Settings!$C$11+L56*Settings!$C$12,M56*Settings!$C$16+M56*Settings!$C$17+L56*Settings!$C$18+L56*Settings!$C$19+L56*Settings!$C$20+L56*Settings!$C$21*Settings!$C$22)</f>
        <v/>
      </c>
      <c r="O56" s="23">
        <f>IF(B56="IT",J56/Settings!$C$13,0)</f>
        <v/>
      </c>
      <c r="P56" s="23">
        <f>L56+N56+O56</f>
        <v/>
      </c>
    </row>
    <row r="57">
      <c r="A57" s="5" t="inlineStr">
        <is>
          <t>E00077</t>
        </is>
      </c>
      <c r="B57" s="5" t="inlineStr">
        <is>
          <t>PL</t>
        </is>
      </c>
      <c r="C57" s="5" t="inlineStr">
        <is>
          <t>Operations</t>
        </is>
      </c>
      <c r="D57" s="5" t="inlineStr">
        <is>
          <t>L1</t>
        </is>
      </c>
      <c r="E57" s="5" t="n">
        <v>1</v>
      </c>
      <c r="F57" s="5" t="n">
        <v>21350</v>
      </c>
      <c r="G57" s="41" t="n">
        <v>42375</v>
      </c>
      <c r="H57" s="41" t="n"/>
      <c r="I57" s="42">
        <f>IF(H57="",DATE(2099,12,31),H57)</f>
        <v/>
      </c>
      <c r="J57" s="23">
        <f>F57*E57</f>
        <v/>
      </c>
      <c r="K57" s="23">
        <f>J57*INDEX(Settings!$C$31:$C$36,MATCH(D57,Settings!$B$31:$B$36,0))</f>
        <v/>
      </c>
      <c r="L57" s="23">
        <f>J57+K57</f>
        <v/>
      </c>
      <c r="M57" s="23">
        <f>MIN(L57,Settings!$C$25)</f>
        <v/>
      </c>
      <c r="N57" s="23">
        <f>IF(B57="IT",L57*Settings!$C$11+L57*Settings!$C$12,M57*Settings!$C$16+M57*Settings!$C$17+L57*Settings!$C$18+L57*Settings!$C$19+L57*Settings!$C$20+L57*Settings!$C$21*Settings!$C$22)</f>
        <v/>
      </c>
      <c r="O57" s="23">
        <f>IF(B57="IT",J57/Settings!$C$13,0)</f>
        <v/>
      </c>
      <c r="P57" s="23">
        <f>L57+N57+O57</f>
        <v/>
      </c>
    </row>
    <row r="58">
      <c r="A58" s="5" t="inlineStr">
        <is>
          <t>E00078</t>
        </is>
      </c>
      <c r="B58" s="5" t="inlineStr">
        <is>
          <t>PL</t>
        </is>
      </c>
      <c r="C58" s="5" t="inlineStr">
        <is>
          <t>Customer Service</t>
        </is>
      </c>
      <c r="D58" s="5" t="inlineStr">
        <is>
          <t>L1</t>
        </is>
      </c>
      <c r="E58" s="5" t="n">
        <v>1</v>
      </c>
      <c r="F58" s="5" t="n">
        <v>20750</v>
      </c>
      <c r="G58" s="41" t="n">
        <v>44826</v>
      </c>
      <c r="H58" s="41" t="n"/>
      <c r="I58" s="42">
        <f>IF(H58="",DATE(2099,12,31),H58)</f>
        <v/>
      </c>
      <c r="J58" s="23">
        <f>F58*E58</f>
        <v/>
      </c>
      <c r="K58" s="23">
        <f>J58*INDEX(Settings!$C$31:$C$36,MATCH(D58,Settings!$B$31:$B$36,0))</f>
        <v/>
      </c>
      <c r="L58" s="23">
        <f>J58+K58</f>
        <v/>
      </c>
      <c r="M58" s="23">
        <f>MIN(L58,Settings!$C$25)</f>
        <v/>
      </c>
      <c r="N58" s="23">
        <f>IF(B58="IT",L58*Settings!$C$11+L58*Settings!$C$12,M58*Settings!$C$16+M58*Settings!$C$17+L58*Settings!$C$18+L58*Settings!$C$19+L58*Settings!$C$20+L58*Settings!$C$21*Settings!$C$22)</f>
        <v/>
      </c>
      <c r="O58" s="23">
        <f>IF(B58="IT",J58/Settings!$C$13,0)</f>
        <v/>
      </c>
      <c r="P58" s="23">
        <f>L58+N58+O58</f>
        <v/>
      </c>
    </row>
    <row r="59">
      <c r="A59" s="5" t="inlineStr">
        <is>
          <t>E00080</t>
        </is>
      </c>
      <c r="B59" s="5" t="inlineStr">
        <is>
          <t>PL</t>
        </is>
      </c>
      <c r="C59" s="5" t="inlineStr">
        <is>
          <t>HR</t>
        </is>
      </c>
      <c r="D59" s="5" t="inlineStr">
        <is>
          <t>L3</t>
        </is>
      </c>
      <c r="E59" s="5" t="n">
        <v>1</v>
      </c>
      <c r="F59" s="5" t="n">
        <v>29400</v>
      </c>
      <c r="G59" s="41" t="n">
        <v>46026</v>
      </c>
      <c r="H59" s="41" t="n">
        <v>46080</v>
      </c>
      <c r="I59" s="42">
        <f>IF(H59="",DATE(2099,12,31),H59)</f>
        <v/>
      </c>
      <c r="J59" s="23">
        <f>F59*E59</f>
        <v/>
      </c>
      <c r="K59" s="23">
        <f>J59*INDEX(Settings!$C$31:$C$36,MATCH(D59,Settings!$B$31:$B$36,0))</f>
        <v/>
      </c>
      <c r="L59" s="23">
        <f>J59+K59</f>
        <v/>
      </c>
      <c r="M59" s="23">
        <f>MIN(L59,Settings!$C$25)</f>
        <v/>
      </c>
      <c r="N59" s="23">
        <f>IF(B59="IT",L59*Settings!$C$11+L59*Settings!$C$12,M59*Settings!$C$16+M59*Settings!$C$17+L59*Settings!$C$18+L59*Settings!$C$19+L59*Settings!$C$20+L59*Settings!$C$21*Settings!$C$22)</f>
        <v/>
      </c>
      <c r="O59" s="23">
        <f>IF(B59="IT",J59/Settings!$C$13,0)</f>
        <v/>
      </c>
      <c r="P59" s="23">
        <f>L59+N59+O59</f>
        <v/>
      </c>
    </row>
    <row r="60">
      <c r="A60" s="5" t="inlineStr">
        <is>
          <t>E00081</t>
        </is>
      </c>
      <c r="B60" s="5" t="inlineStr">
        <is>
          <t>IT</t>
        </is>
      </c>
      <c r="C60" s="5" t="inlineStr">
        <is>
          <t>HR</t>
        </is>
      </c>
      <c r="D60" s="5" t="inlineStr">
        <is>
          <t>L2</t>
        </is>
      </c>
      <c r="E60" s="5" t="n">
        <v>0.8</v>
      </c>
      <c r="F60" s="5" t="n">
        <v>33400</v>
      </c>
      <c r="G60" s="41" t="n">
        <v>42663</v>
      </c>
      <c r="H60" s="41" t="n"/>
      <c r="I60" s="42">
        <f>IF(H60="",DATE(2099,12,31),H60)</f>
        <v/>
      </c>
      <c r="J60" s="23">
        <f>F60*E60</f>
        <v/>
      </c>
      <c r="K60" s="23">
        <f>J60*INDEX(Settings!$C$31:$C$36,MATCH(D60,Settings!$B$31:$B$36,0))</f>
        <v/>
      </c>
      <c r="L60" s="23">
        <f>J60+K60</f>
        <v/>
      </c>
      <c r="M60" s="23">
        <f>MIN(L60,Settings!$C$25)</f>
        <v/>
      </c>
      <c r="N60" s="23">
        <f>IF(B60="IT",L60*Settings!$C$11+L60*Settings!$C$12,M60*Settings!$C$16+M60*Settings!$C$17+L60*Settings!$C$18+L60*Settings!$C$19+L60*Settings!$C$20+L60*Settings!$C$21*Settings!$C$22)</f>
        <v/>
      </c>
      <c r="O60" s="23">
        <f>IF(B60="IT",J60/Settings!$C$13,0)</f>
        <v/>
      </c>
      <c r="P60" s="23">
        <f>L60+N60+O60</f>
        <v/>
      </c>
    </row>
    <row r="61">
      <c r="A61" s="5" t="inlineStr">
        <is>
          <t>E00082</t>
        </is>
      </c>
      <c r="B61" s="5" t="inlineStr">
        <is>
          <t>IT</t>
        </is>
      </c>
      <c r="C61" s="5" t="inlineStr">
        <is>
          <t>Customer Service</t>
        </is>
      </c>
      <c r="D61" s="5" t="inlineStr">
        <is>
          <t>L5</t>
        </is>
      </c>
      <c r="E61" s="5" t="n">
        <v>1</v>
      </c>
      <c r="F61" s="5" t="n">
        <v>70850</v>
      </c>
      <c r="G61" s="41" t="n">
        <v>45388</v>
      </c>
      <c r="H61" s="41" t="n"/>
      <c r="I61" s="42">
        <f>IF(H61="",DATE(2099,12,31),H61)</f>
        <v/>
      </c>
      <c r="J61" s="23">
        <f>F61*E61</f>
        <v/>
      </c>
      <c r="K61" s="23">
        <f>J61*INDEX(Settings!$C$31:$C$36,MATCH(D61,Settings!$B$31:$B$36,0))</f>
        <v/>
      </c>
      <c r="L61" s="23">
        <f>J61+K61</f>
        <v/>
      </c>
      <c r="M61" s="23">
        <f>MIN(L61,Settings!$C$25)</f>
        <v/>
      </c>
      <c r="N61" s="23">
        <f>IF(B61="IT",L61*Settings!$C$11+L61*Settings!$C$12,M61*Settings!$C$16+M61*Settings!$C$17+L61*Settings!$C$18+L61*Settings!$C$19+L61*Settings!$C$20+L61*Settings!$C$21*Settings!$C$22)</f>
        <v/>
      </c>
      <c r="O61" s="23">
        <f>IF(B61="IT",J61/Settings!$C$13,0)</f>
        <v/>
      </c>
      <c r="P61" s="23">
        <f>L61+N61+O61</f>
        <v/>
      </c>
    </row>
    <row r="62">
      <c r="A62" s="5" t="inlineStr">
        <is>
          <t>E00083</t>
        </is>
      </c>
      <c r="B62" s="5" t="inlineStr">
        <is>
          <t>IT</t>
        </is>
      </c>
      <c r="C62" s="5" t="inlineStr">
        <is>
          <t>Customer Service</t>
        </is>
      </c>
      <c r="D62" s="5" t="inlineStr">
        <is>
          <t>L2</t>
        </is>
      </c>
      <c r="E62" s="5" t="n">
        <v>1</v>
      </c>
      <c r="F62" s="5" t="n">
        <v>27650</v>
      </c>
      <c r="G62" s="41" t="n">
        <v>45798</v>
      </c>
      <c r="H62" s="41" t="n"/>
      <c r="I62" s="42">
        <f>IF(H62="",DATE(2099,12,31),H62)</f>
        <v/>
      </c>
      <c r="J62" s="23">
        <f>F62*E62</f>
        <v/>
      </c>
      <c r="K62" s="23">
        <f>J62*INDEX(Settings!$C$31:$C$36,MATCH(D62,Settings!$B$31:$B$36,0))</f>
        <v/>
      </c>
      <c r="L62" s="23">
        <f>J62+K62</f>
        <v/>
      </c>
      <c r="M62" s="23">
        <f>MIN(L62,Settings!$C$25)</f>
        <v/>
      </c>
      <c r="N62" s="23">
        <f>IF(B62="IT",L62*Settings!$C$11+L62*Settings!$C$12,M62*Settings!$C$16+M62*Settings!$C$17+L62*Settings!$C$18+L62*Settings!$C$19+L62*Settings!$C$20+L62*Settings!$C$21*Settings!$C$22)</f>
        <v/>
      </c>
      <c r="O62" s="23">
        <f>IF(B62="IT",J62/Settings!$C$13,0)</f>
        <v/>
      </c>
      <c r="P62" s="23">
        <f>L62+N62+O62</f>
        <v/>
      </c>
    </row>
    <row r="63">
      <c r="A63" s="5" t="inlineStr">
        <is>
          <t>E00084</t>
        </is>
      </c>
      <c r="B63" s="5" t="inlineStr">
        <is>
          <t>PL</t>
        </is>
      </c>
      <c r="C63" s="5" t="inlineStr">
        <is>
          <t>Sales</t>
        </is>
      </c>
      <c r="D63" s="5" t="inlineStr">
        <is>
          <t>L2</t>
        </is>
      </c>
      <c r="E63" s="5" t="n">
        <v>1</v>
      </c>
      <c r="F63" s="5" t="n">
        <v>23900</v>
      </c>
      <c r="G63" s="41" t="n">
        <v>45749</v>
      </c>
      <c r="H63" s="41" t="n">
        <v>46012</v>
      </c>
      <c r="I63" s="42">
        <f>IF(H63="",DATE(2099,12,31),H63)</f>
        <v/>
      </c>
      <c r="J63" s="23">
        <f>F63*E63</f>
        <v/>
      </c>
      <c r="K63" s="23">
        <f>J63*INDEX(Settings!$C$31:$C$36,MATCH(D63,Settings!$B$31:$B$36,0))</f>
        <v/>
      </c>
      <c r="L63" s="23">
        <f>J63+K63</f>
        <v/>
      </c>
      <c r="M63" s="23">
        <f>MIN(L63,Settings!$C$25)</f>
        <v/>
      </c>
      <c r="N63" s="23">
        <f>IF(B63="IT",L63*Settings!$C$11+L63*Settings!$C$12,M63*Settings!$C$16+M63*Settings!$C$17+L63*Settings!$C$18+L63*Settings!$C$19+L63*Settings!$C$20+L63*Settings!$C$21*Settings!$C$22)</f>
        <v/>
      </c>
      <c r="O63" s="23">
        <f>IF(B63="IT",J63/Settings!$C$13,0)</f>
        <v/>
      </c>
      <c r="P63" s="23">
        <f>L63+N63+O63</f>
        <v/>
      </c>
    </row>
    <row r="64">
      <c r="A64" s="5" t="inlineStr">
        <is>
          <t>E00087</t>
        </is>
      </c>
      <c r="B64" s="5" t="inlineStr">
        <is>
          <t>IT</t>
        </is>
      </c>
      <c r="C64" s="5" t="inlineStr">
        <is>
          <t>Customer Service</t>
        </is>
      </c>
      <c r="D64" s="5" t="inlineStr">
        <is>
          <t>L1</t>
        </is>
      </c>
      <c r="E64" s="5" t="n">
        <v>1</v>
      </c>
      <c r="F64" s="5" t="n">
        <v>20550</v>
      </c>
      <c r="G64" s="41" t="n">
        <v>45709</v>
      </c>
      <c r="H64" s="41" t="n">
        <v>45909</v>
      </c>
      <c r="I64" s="42">
        <f>IF(H64="",DATE(2099,12,31),H64)</f>
        <v/>
      </c>
      <c r="J64" s="23">
        <f>F64*E64</f>
        <v/>
      </c>
      <c r="K64" s="23">
        <f>J64*INDEX(Settings!$C$31:$C$36,MATCH(D64,Settings!$B$31:$B$36,0))</f>
        <v/>
      </c>
      <c r="L64" s="23">
        <f>J64+K64</f>
        <v/>
      </c>
      <c r="M64" s="23">
        <f>MIN(L64,Settings!$C$25)</f>
        <v/>
      </c>
      <c r="N64" s="23">
        <f>IF(B64="IT",L64*Settings!$C$11+L64*Settings!$C$12,M64*Settings!$C$16+M64*Settings!$C$17+L64*Settings!$C$18+L64*Settings!$C$19+L64*Settings!$C$20+L64*Settings!$C$21*Settings!$C$22)</f>
        <v/>
      </c>
      <c r="O64" s="23">
        <f>IF(B64="IT",J64/Settings!$C$13,0)</f>
        <v/>
      </c>
      <c r="P64" s="23">
        <f>L64+N64+O64</f>
        <v/>
      </c>
    </row>
    <row r="65">
      <c r="A65" s="5" t="inlineStr">
        <is>
          <t>E00088</t>
        </is>
      </c>
      <c r="B65" s="5" t="inlineStr">
        <is>
          <t>IT</t>
        </is>
      </c>
      <c r="C65" s="5" t="inlineStr">
        <is>
          <t>Tech</t>
        </is>
      </c>
      <c r="D65" s="5" t="inlineStr">
        <is>
          <t>L2</t>
        </is>
      </c>
      <c r="E65" s="5" t="n">
        <v>1</v>
      </c>
      <c r="F65" s="5" t="n">
        <v>38500</v>
      </c>
      <c r="G65" s="41" t="n">
        <v>44595</v>
      </c>
      <c r="H65" s="41" t="n"/>
      <c r="I65" s="42">
        <f>IF(H65="",DATE(2099,12,31),H65)</f>
        <v/>
      </c>
      <c r="J65" s="23">
        <f>F65*E65</f>
        <v/>
      </c>
      <c r="K65" s="23">
        <f>J65*INDEX(Settings!$C$31:$C$36,MATCH(D65,Settings!$B$31:$B$36,0))</f>
        <v/>
      </c>
      <c r="L65" s="23">
        <f>J65+K65</f>
        <v/>
      </c>
      <c r="M65" s="23">
        <f>MIN(L65,Settings!$C$25)</f>
        <v/>
      </c>
      <c r="N65" s="23">
        <f>IF(B65="IT",L65*Settings!$C$11+L65*Settings!$C$12,M65*Settings!$C$16+M65*Settings!$C$17+L65*Settings!$C$18+L65*Settings!$C$19+L65*Settings!$C$20+L65*Settings!$C$21*Settings!$C$22)</f>
        <v/>
      </c>
      <c r="O65" s="23">
        <f>IF(B65="IT",J65/Settings!$C$13,0)</f>
        <v/>
      </c>
      <c r="P65" s="23">
        <f>L65+N65+O65</f>
        <v/>
      </c>
    </row>
    <row r="66">
      <c r="A66" s="5" t="inlineStr">
        <is>
          <t>E00089</t>
        </is>
      </c>
      <c r="B66" s="5" t="inlineStr">
        <is>
          <t>PL</t>
        </is>
      </c>
      <c r="C66" s="5" t="inlineStr">
        <is>
          <t>Operations</t>
        </is>
      </c>
      <c r="D66" s="5" t="inlineStr">
        <is>
          <t>L1</t>
        </is>
      </c>
      <c r="E66" s="5" t="n">
        <v>1</v>
      </c>
      <c r="F66" s="5" t="n">
        <v>21200</v>
      </c>
      <c r="G66" s="41" t="n">
        <v>45573</v>
      </c>
      <c r="H66" s="41" t="n"/>
      <c r="I66" s="42">
        <f>IF(H66="",DATE(2099,12,31),H66)</f>
        <v/>
      </c>
      <c r="J66" s="23">
        <f>F66*E66</f>
        <v/>
      </c>
      <c r="K66" s="23">
        <f>J66*INDEX(Settings!$C$31:$C$36,MATCH(D66,Settings!$B$31:$B$36,0))</f>
        <v/>
      </c>
      <c r="L66" s="23">
        <f>J66+K66</f>
        <v/>
      </c>
      <c r="M66" s="23">
        <f>MIN(L66,Settings!$C$25)</f>
        <v/>
      </c>
      <c r="N66" s="23">
        <f>IF(B66="IT",L66*Settings!$C$11+L66*Settings!$C$12,M66*Settings!$C$16+M66*Settings!$C$17+L66*Settings!$C$18+L66*Settings!$C$19+L66*Settings!$C$20+L66*Settings!$C$21*Settings!$C$22)</f>
        <v/>
      </c>
      <c r="O66" s="23">
        <f>IF(B66="IT",J66/Settings!$C$13,0)</f>
        <v/>
      </c>
      <c r="P66" s="23">
        <f>L66+N66+O66</f>
        <v/>
      </c>
    </row>
    <row r="67">
      <c r="A67" s="5" t="inlineStr">
        <is>
          <t>E00092</t>
        </is>
      </c>
      <c r="B67" s="5" t="inlineStr">
        <is>
          <t>PL</t>
        </is>
      </c>
      <c r="C67" s="5" t="inlineStr">
        <is>
          <t>Sales</t>
        </is>
      </c>
      <c r="D67" s="5" t="inlineStr">
        <is>
          <t>L4</t>
        </is>
      </c>
      <c r="E67" s="5" t="n">
        <v>1</v>
      </c>
      <c r="F67" s="5" t="n">
        <v>46500</v>
      </c>
      <c r="G67" s="41" t="n">
        <v>41530</v>
      </c>
      <c r="H67" s="41" t="n"/>
      <c r="I67" s="42">
        <f>IF(H67="",DATE(2099,12,31),H67)</f>
        <v/>
      </c>
      <c r="J67" s="23">
        <f>F67*E67</f>
        <v/>
      </c>
      <c r="K67" s="23">
        <f>J67*INDEX(Settings!$C$31:$C$36,MATCH(D67,Settings!$B$31:$B$36,0))</f>
        <v/>
      </c>
      <c r="L67" s="23">
        <f>J67+K67</f>
        <v/>
      </c>
      <c r="M67" s="23">
        <f>MIN(L67,Settings!$C$25)</f>
        <v/>
      </c>
      <c r="N67" s="23">
        <f>IF(B67="IT",L67*Settings!$C$11+L67*Settings!$C$12,M67*Settings!$C$16+M67*Settings!$C$17+L67*Settings!$C$18+L67*Settings!$C$19+L67*Settings!$C$20+L67*Settings!$C$21*Settings!$C$22)</f>
        <v/>
      </c>
      <c r="O67" s="23">
        <f>IF(B67="IT",J67/Settings!$C$13,0)</f>
        <v/>
      </c>
      <c r="P67" s="23">
        <f>L67+N67+O67</f>
        <v/>
      </c>
    </row>
    <row r="68">
      <c r="A68" s="5" t="inlineStr">
        <is>
          <t>E00093</t>
        </is>
      </c>
      <c r="B68" s="5" t="inlineStr">
        <is>
          <t>PL</t>
        </is>
      </c>
      <c r="C68" s="5" t="inlineStr">
        <is>
          <t>Operations</t>
        </is>
      </c>
      <c r="D68" s="5" t="inlineStr">
        <is>
          <t>L1</t>
        </is>
      </c>
      <c r="E68" s="5" t="n">
        <v>1</v>
      </c>
      <c r="F68" s="5" t="n">
        <v>18300</v>
      </c>
      <c r="G68" s="41" t="n">
        <v>45732</v>
      </c>
      <c r="H68" s="41" t="n">
        <v>45895</v>
      </c>
      <c r="I68" s="42">
        <f>IF(H68="",DATE(2099,12,31),H68)</f>
        <v/>
      </c>
      <c r="J68" s="23">
        <f>F68*E68</f>
        <v/>
      </c>
      <c r="K68" s="23">
        <f>J68*INDEX(Settings!$C$31:$C$36,MATCH(D68,Settings!$B$31:$B$36,0))</f>
        <v/>
      </c>
      <c r="L68" s="23">
        <f>J68+K68</f>
        <v/>
      </c>
      <c r="M68" s="23">
        <f>MIN(L68,Settings!$C$25)</f>
        <v/>
      </c>
      <c r="N68" s="23">
        <f>IF(B68="IT",L68*Settings!$C$11+L68*Settings!$C$12,M68*Settings!$C$16+M68*Settings!$C$17+L68*Settings!$C$18+L68*Settings!$C$19+L68*Settings!$C$20+L68*Settings!$C$21*Settings!$C$22)</f>
        <v/>
      </c>
      <c r="O68" s="23">
        <f>IF(B68="IT",J68/Settings!$C$13,0)</f>
        <v/>
      </c>
      <c r="P68" s="23">
        <f>L68+N68+O68</f>
        <v/>
      </c>
    </row>
    <row r="69">
      <c r="A69" s="5" t="inlineStr">
        <is>
          <t>E00094</t>
        </is>
      </c>
      <c r="B69" s="5" t="inlineStr">
        <is>
          <t>IT</t>
        </is>
      </c>
      <c r="C69" s="5" t="inlineStr">
        <is>
          <t>Tech</t>
        </is>
      </c>
      <c r="D69" s="5" t="inlineStr">
        <is>
          <t>L3</t>
        </is>
      </c>
      <c r="E69" s="5" t="n">
        <v>1</v>
      </c>
      <c r="F69" s="5" t="n">
        <v>58800</v>
      </c>
      <c r="G69" s="41" t="n">
        <v>43764</v>
      </c>
      <c r="H69" s="41" t="n"/>
      <c r="I69" s="42">
        <f>IF(H69="",DATE(2099,12,31),H69)</f>
        <v/>
      </c>
      <c r="J69" s="23">
        <f>F69*E69</f>
        <v/>
      </c>
      <c r="K69" s="23">
        <f>J69*INDEX(Settings!$C$31:$C$36,MATCH(D69,Settings!$B$31:$B$36,0))</f>
        <v/>
      </c>
      <c r="L69" s="23">
        <f>J69+K69</f>
        <v/>
      </c>
      <c r="M69" s="23">
        <f>MIN(L69,Settings!$C$25)</f>
        <v/>
      </c>
      <c r="N69" s="23">
        <f>IF(B69="IT",L69*Settings!$C$11+L69*Settings!$C$12,M69*Settings!$C$16+M69*Settings!$C$17+L69*Settings!$C$18+L69*Settings!$C$19+L69*Settings!$C$20+L69*Settings!$C$21*Settings!$C$22)</f>
        <v/>
      </c>
      <c r="O69" s="23">
        <f>IF(B69="IT",J69/Settings!$C$13,0)</f>
        <v/>
      </c>
      <c r="P69" s="23">
        <f>L69+N69+O69</f>
        <v/>
      </c>
    </row>
    <row r="70">
      <c r="A70" s="5" t="inlineStr">
        <is>
          <t>E00095</t>
        </is>
      </c>
      <c r="B70" s="5" t="inlineStr">
        <is>
          <t>PL</t>
        </is>
      </c>
      <c r="C70" s="5" t="inlineStr">
        <is>
          <t>Tech</t>
        </is>
      </c>
      <c r="D70" s="5" t="inlineStr">
        <is>
          <t>L2</t>
        </is>
      </c>
      <c r="E70" s="5" t="n">
        <v>1</v>
      </c>
      <c r="F70" s="5" t="n">
        <v>34200</v>
      </c>
      <c r="G70" s="41" t="n">
        <v>44056</v>
      </c>
      <c r="H70" s="41" t="n"/>
      <c r="I70" s="42">
        <f>IF(H70="",DATE(2099,12,31),H70)</f>
        <v/>
      </c>
      <c r="J70" s="23">
        <f>F70*E70</f>
        <v/>
      </c>
      <c r="K70" s="23">
        <f>J70*INDEX(Settings!$C$31:$C$36,MATCH(D70,Settings!$B$31:$B$36,0))</f>
        <v/>
      </c>
      <c r="L70" s="23">
        <f>J70+K70</f>
        <v/>
      </c>
      <c r="M70" s="23">
        <f>MIN(L70,Settings!$C$25)</f>
        <v/>
      </c>
      <c r="N70" s="23">
        <f>IF(B70="IT",L70*Settings!$C$11+L70*Settings!$C$12,M70*Settings!$C$16+M70*Settings!$C$17+L70*Settings!$C$18+L70*Settings!$C$19+L70*Settings!$C$20+L70*Settings!$C$21*Settings!$C$22)</f>
        <v/>
      </c>
      <c r="O70" s="23">
        <f>IF(B70="IT",J70/Settings!$C$13,0)</f>
        <v/>
      </c>
      <c r="P70" s="23">
        <f>L70+N70+O70</f>
        <v/>
      </c>
    </row>
    <row r="71">
      <c r="A71" s="5" t="inlineStr">
        <is>
          <t>E00096</t>
        </is>
      </c>
      <c r="B71" s="5" t="inlineStr">
        <is>
          <t>IT</t>
        </is>
      </c>
      <c r="C71" s="5" t="inlineStr">
        <is>
          <t>Operations</t>
        </is>
      </c>
      <c r="D71" s="5" t="inlineStr">
        <is>
          <t>L3</t>
        </is>
      </c>
      <c r="E71" s="5" t="n">
        <v>1</v>
      </c>
      <c r="F71" s="5" t="n">
        <v>41850</v>
      </c>
      <c r="G71" s="41" t="n">
        <v>45388</v>
      </c>
      <c r="H71" s="41" t="n"/>
      <c r="I71" s="42">
        <f>IF(H71="",DATE(2099,12,31),H71)</f>
        <v/>
      </c>
      <c r="J71" s="23">
        <f>F71*E71</f>
        <v/>
      </c>
      <c r="K71" s="23">
        <f>J71*INDEX(Settings!$C$31:$C$36,MATCH(D71,Settings!$B$31:$B$36,0))</f>
        <v/>
      </c>
      <c r="L71" s="23">
        <f>J71+K71</f>
        <v/>
      </c>
      <c r="M71" s="23">
        <f>MIN(L71,Settings!$C$25)</f>
        <v/>
      </c>
      <c r="N71" s="23">
        <f>IF(B71="IT",L71*Settings!$C$11+L71*Settings!$C$12,M71*Settings!$C$16+M71*Settings!$C$17+L71*Settings!$C$18+L71*Settings!$C$19+L71*Settings!$C$20+L71*Settings!$C$21*Settings!$C$22)</f>
        <v/>
      </c>
      <c r="O71" s="23">
        <f>IF(B71="IT",J71/Settings!$C$13,0)</f>
        <v/>
      </c>
      <c r="P71" s="23">
        <f>L71+N71+O71</f>
        <v/>
      </c>
    </row>
    <row r="72">
      <c r="A72" s="5" t="inlineStr">
        <is>
          <t>E00097</t>
        </is>
      </c>
      <c r="B72" s="5" t="inlineStr">
        <is>
          <t>IT</t>
        </is>
      </c>
      <c r="C72" s="5" t="inlineStr">
        <is>
          <t>HR</t>
        </is>
      </c>
      <c r="D72" s="5" t="inlineStr">
        <is>
          <t>L2</t>
        </is>
      </c>
      <c r="E72" s="5" t="n">
        <v>1</v>
      </c>
      <c r="F72" s="5" t="n">
        <v>32950</v>
      </c>
      <c r="G72" s="41" t="n">
        <v>45333</v>
      </c>
      <c r="H72" s="41" t="n"/>
      <c r="I72" s="42">
        <f>IF(H72="",DATE(2099,12,31),H72)</f>
        <v/>
      </c>
      <c r="J72" s="23">
        <f>F72*E72</f>
        <v/>
      </c>
      <c r="K72" s="23">
        <f>J72*INDEX(Settings!$C$31:$C$36,MATCH(D72,Settings!$B$31:$B$36,0))</f>
        <v/>
      </c>
      <c r="L72" s="23">
        <f>J72+K72</f>
        <v/>
      </c>
      <c r="M72" s="23">
        <f>MIN(L72,Settings!$C$25)</f>
        <v/>
      </c>
      <c r="N72" s="23">
        <f>IF(B72="IT",L72*Settings!$C$11+L72*Settings!$C$12,M72*Settings!$C$16+M72*Settings!$C$17+L72*Settings!$C$18+L72*Settings!$C$19+L72*Settings!$C$20+L72*Settings!$C$21*Settings!$C$22)</f>
        <v/>
      </c>
      <c r="O72" s="23">
        <f>IF(B72="IT",J72/Settings!$C$13,0)</f>
        <v/>
      </c>
      <c r="P72" s="23">
        <f>L72+N72+O72</f>
        <v/>
      </c>
    </row>
    <row r="73">
      <c r="A73" s="5" t="inlineStr">
        <is>
          <t>E00098</t>
        </is>
      </c>
      <c r="B73" s="5" t="inlineStr">
        <is>
          <t>PL</t>
        </is>
      </c>
      <c r="C73" s="5" t="inlineStr">
        <is>
          <t>Finance</t>
        </is>
      </c>
      <c r="D73" s="5" t="inlineStr">
        <is>
          <t>L3</t>
        </is>
      </c>
      <c r="E73" s="5" t="n">
        <v>1</v>
      </c>
      <c r="F73" s="5" t="n">
        <v>38600</v>
      </c>
      <c r="G73" s="41" t="n">
        <v>45583</v>
      </c>
      <c r="H73" s="41" t="n"/>
      <c r="I73" s="42">
        <f>IF(H73="",DATE(2099,12,31),H73)</f>
        <v/>
      </c>
      <c r="J73" s="23">
        <f>F73*E73</f>
        <v/>
      </c>
      <c r="K73" s="23">
        <f>J73*INDEX(Settings!$C$31:$C$36,MATCH(D73,Settings!$B$31:$B$36,0))</f>
        <v/>
      </c>
      <c r="L73" s="23">
        <f>J73+K73</f>
        <v/>
      </c>
      <c r="M73" s="23">
        <f>MIN(L73,Settings!$C$25)</f>
        <v/>
      </c>
      <c r="N73" s="23">
        <f>IF(B73="IT",L73*Settings!$C$11+L73*Settings!$C$12,M73*Settings!$C$16+M73*Settings!$C$17+L73*Settings!$C$18+L73*Settings!$C$19+L73*Settings!$C$20+L73*Settings!$C$21*Settings!$C$22)</f>
        <v/>
      </c>
      <c r="O73" s="23">
        <f>IF(B73="IT",J73/Settings!$C$13,0)</f>
        <v/>
      </c>
      <c r="P73" s="23">
        <f>L73+N73+O73</f>
        <v/>
      </c>
    </row>
    <row r="74">
      <c r="A74" s="5" t="inlineStr">
        <is>
          <t>E00099</t>
        </is>
      </c>
      <c r="B74" s="5" t="inlineStr">
        <is>
          <t>PL</t>
        </is>
      </c>
      <c r="C74" s="5" t="inlineStr">
        <is>
          <t>HR</t>
        </is>
      </c>
      <c r="D74" s="5" t="inlineStr">
        <is>
          <t>L2</t>
        </is>
      </c>
      <c r="E74" s="5" t="n">
        <v>1</v>
      </c>
      <c r="F74" s="5" t="n">
        <v>24450</v>
      </c>
      <c r="G74" s="41" t="n">
        <v>45911</v>
      </c>
      <c r="H74" s="41" t="n"/>
      <c r="I74" s="42">
        <f>IF(H74="",DATE(2099,12,31),H74)</f>
        <v/>
      </c>
      <c r="J74" s="23">
        <f>F74*E74</f>
        <v/>
      </c>
      <c r="K74" s="23">
        <f>J74*INDEX(Settings!$C$31:$C$36,MATCH(D74,Settings!$B$31:$B$36,0))</f>
        <v/>
      </c>
      <c r="L74" s="23">
        <f>J74+K74</f>
        <v/>
      </c>
      <c r="M74" s="23">
        <f>MIN(L74,Settings!$C$25)</f>
        <v/>
      </c>
      <c r="N74" s="23">
        <f>IF(B74="IT",L74*Settings!$C$11+L74*Settings!$C$12,M74*Settings!$C$16+M74*Settings!$C$17+L74*Settings!$C$18+L74*Settings!$C$19+L74*Settings!$C$20+L74*Settings!$C$21*Settings!$C$22)</f>
        <v/>
      </c>
      <c r="O74" s="23">
        <f>IF(B74="IT",J74/Settings!$C$13,0)</f>
        <v/>
      </c>
      <c r="P74" s="23">
        <f>L74+N74+O74</f>
        <v/>
      </c>
    </row>
    <row r="75">
      <c r="A75" s="5" t="inlineStr">
        <is>
          <t>E00101</t>
        </is>
      </c>
      <c r="B75" s="5" t="inlineStr">
        <is>
          <t>PL</t>
        </is>
      </c>
      <c r="C75" s="5" t="inlineStr">
        <is>
          <t>Customer Service</t>
        </is>
      </c>
      <c r="D75" s="5" t="inlineStr">
        <is>
          <t>L3</t>
        </is>
      </c>
      <c r="E75" s="5" t="n">
        <v>1</v>
      </c>
      <c r="F75" s="5" t="n">
        <v>34300</v>
      </c>
      <c r="G75" s="41" t="n">
        <v>45077</v>
      </c>
      <c r="H75" s="41" t="n">
        <v>46147</v>
      </c>
      <c r="I75" s="42">
        <f>IF(H75="",DATE(2099,12,31),H75)</f>
        <v/>
      </c>
      <c r="J75" s="23">
        <f>F75*E75</f>
        <v/>
      </c>
      <c r="K75" s="23">
        <f>J75*INDEX(Settings!$C$31:$C$36,MATCH(D75,Settings!$B$31:$B$36,0))</f>
        <v/>
      </c>
      <c r="L75" s="23">
        <f>J75+K75</f>
        <v/>
      </c>
      <c r="M75" s="23">
        <f>MIN(L75,Settings!$C$25)</f>
        <v/>
      </c>
      <c r="N75" s="23">
        <f>IF(B75="IT",L75*Settings!$C$11+L75*Settings!$C$12,M75*Settings!$C$16+M75*Settings!$C$17+L75*Settings!$C$18+L75*Settings!$C$19+L75*Settings!$C$20+L75*Settings!$C$21*Settings!$C$22)</f>
        <v/>
      </c>
      <c r="O75" s="23">
        <f>IF(B75="IT",J75/Settings!$C$13,0)</f>
        <v/>
      </c>
      <c r="P75" s="23">
        <f>L75+N75+O75</f>
        <v/>
      </c>
    </row>
    <row r="76">
      <c r="A76" s="5" t="inlineStr">
        <is>
          <t>E00102</t>
        </is>
      </c>
      <c r="B76" s="5" t="inlineStr">
        <is>
          <t>IT</t>
        </is>
      </c>
      <c r="C76" s="5" t="inlineStr">
        <is>
          <t>Operations</t>
        </is>
      </c>
      <c r="D76" s="5" t="inlineStr">
        <is>
          <t>L1</t>
        </is>
      </c>
      <c r="E76" s="5" t="n">
        <v>1</v>
      </c>
      <c r="F76" s="5" t="n">
        <v>24250</v>
      </c>
      <c r="G76" s="41" t="n">
        <v>45427</v>
      </c>
      <c r="H76" s="41" t="n"/>
      <c r="I76" s="42">
        <f>IF(H76="",DATE(2099,12,31),H76)</f>
        <v/>
      </c>
      <c r="J76" s="23">
        <f>F76*E76</f>
        <v/>
      </c>
      <c r="K76" s="23">
        <f>J76*INDEX(Settings!$C$31:$C$36,MATCH(D76,Settings!$B$31:$B$36,0))</f>
        <v/>
      </c>
      <c r="L76" s="23">
        <f>J76+K76</f>
        <v/>
      </c>
      <c r="M76" s="23">
        <f>MIN(L76,Settings!$C$25)</f>
        <v/>
      </c>
      <c r="N76" s="23">
        <f>IF(B76="IT",L76*Settings!$C$11+L76*Settings!$C$12,M76*Settings!$C$16+M76*Settings!$C$17+L76*Settings!$C$18+L76*Settings!$C$19+L76*Settings!$C$20+L76*Settings!$C$21*Settings!$C$22)</f>
        <v/>
      </c>
      <c r="O76" s="23">
        <f>IF(B76="IT",J76/Settings!$C$13,0)</f>
        <v/>
      </c>
      <c r="P76" s="23">
        <f>L76+N76+O76</f>
        <v/>
      </c>
    </row>
    <row r="77">
      <c r="A77" s="5" t="inlineStr">
        <is>
          <t>E00104</t>
        </is>
      </c>
      <c r="B77" s="5" t="inlineStr">
        <is>
          <t>PL</t>
        </is>
      </c>
      <c r="C77" s="5" t="inlineStr">
        <is>
          <t>Tech</t>
        </is>
      </c>
      <c r="D77" s="5" t="inlineStr">
        <is>
          <t>L5</t>
        </is>
      </c>
      <c r="E77" s="5" t="n">
        <v>1</v>
      </c>
      <c r="F77" s="5" t="n">
        <v>72500</v>
      </c>
      <c r="G77" s="41" t="n">
        <v>45704</v>
      </c>
      <c r="H77" s="41" t="n"/>
      <c r="I77" s="42">
        <f>IF(H77="",DATE(2099,12,31),H77)</f>
        <v/>
      </c>
      <c r="J77" s="23">
        <f>F77*E77</f>
        <v/>
      </c>
      <c r="K77" s="23">
        <f>J77*INDEX(Settings!$C$31:$C$36,MATCH(D77,Settings!$B$31:$B$36,0))</f>
        <v/>
      </c>
      <c r="L77" s="23">
        <f>J77+K77</f>
        <v/>
      </c>
      <c r="M77" s="23">
        <f>MIN(L77,Settings!$C$25)</f>
        <v/>
      </c>
      <c r="N77" s="23">
        <f>IF(B77="IT",L77*Settings!$C$11+L77*Settings!$C$12,M77*Settings!$C$16+M77*Settings!$C$17+L77*Settings!$C$18+L77*Settings!$C$19+L77*Settings!$C$20+L77*Settings!$C$21*Settings!$C$22)</f>
        <v/>
      </c>
      <c r="O77" s="23">
        <f>IF(B77="IT",J77/Settings!$C$13,0)</f>
        <v/>
      </c>
      <c r="P77" s="23">
        <f>L77+N77+O77</f>
        <v/>
      </c>
    </row>
    <row r="78">
      <c r="A78" s="5" t="inlineStr">
        <is>
          <t>E00105</t>
        </is>
      </c>
      <c r="B78" s="5" t="inlineStr">
        <is>
          <t>PL</t>
        </is>
      </c>
      <c r="C78" s="5" t="inlineStr">
        <is>
          <t>Customer Service</t>
        </is>
      </c>
      <c r="D78" s="5" t="inlineStr">
        <is>
          <t>L2</t>
        </is>
      </c>
      <c r="E78" s="5" t="n">
        <v>1</v>
      </c>
      <c r="F78" s="5" t="n">
        <v>24950</v>
      </c>
      <c r="G78" s="41" t="n">
        <v>44700</v>
      </c>
      <c r="H78" s="41" t="n"/>
      <c r="I78" s="42">
        <f>IF(H78="",DATE(2099,12,31),H78)</f>
        <v/>
      </c>
      <c r="J78" s="23">
        <f>F78*E78</f>
        <v/>
      </c>
      <c r="K78" s="23">
        <f>J78*INDEX(Settings!$C$31:$C$36,MATCH(D78,Settings!$B$31:$B$36,0))</f>
        <v/>
      </c>
      <c r="L78" s="23">
        <f>J78+K78</f>
        <v/>
      </c>
      <c r="M78" s="23">
        <f>MIN(L78,Settings!$C$25)</f>
        <v/>
      </c>
      <c r="N78" s="23">
        <f>IF(B78="IT",L78*Settings!$C$11+L78*Settings!$C$12,M78*Settings!$C$16+M78*Settings!$C$17+L78*Settings!$C$18+L78*Settings!$C$19+L78*Settings!$C$20+L78*Settings!$C$21*Settings!$C$22)</f>
        <v/>
      </c>
      <c r="O78" s="23">
        <f>IF(B78="IT",J78/Settings!$C$13,0)</f>
        <v/>
      </c>
      <c r="P78" s="23">
        <f>L78+N78+O78</f>
        <v/>
      </c>
    </row>
    <row r="79">
      <c r="A79" s="5" t="inlineStr">
        <is>
          <t>E00106</t>
        </is>
      </c>
      <c r="B79" s="5" t="inlineStr">
        <is>
          <t>IT</t>
        </is>
      </c>
      <c r="C79" s="5" t="inlineStr">
        <is>
          <t>HR</t>
        </is>
      </c>
      <c r="D79" s="5" t="inlineStr">
        <is>
          <t>L5</t>
        </is>
      </c>
      <c r="E79" s="5" t="n">
        <v>1</v>
      </c>
      <c r="F79" s="5" t="n">
        <v>91750</v>
      </c>
      <c r="G79" s="41" t="n">
        <v>44726</v>
      </c>
      <c r="H79" s="41" t="n"/>
      <c r="I79" s="42">
        <f>IF(H79="",DATE(2099,12,31),H79)</f>
        <v/>
      </c>
      <c r="J79" s="23">
        <f>F79*E79</f>
        <v/>
      </c>
      <c r="K79" s="23">
        <f>J79*INDEX(Settings!$C$31:$C$36,MATCH(D79,Settings!$B$31:$B$36,0))</f>
        <v/>
      </c>
      <c r="L79" s="23">
        <f>J79+K79</f>
        <v/>
      </c>
      <c r="M79" s="23">
        <f>MIN(L79,Settings!$C$25)</f>
        <v/>
      </c>
      <c r="N79" s="23">
        <f>IF(B79="IT",L79*Settings!$C$11+L79*Settings!$C$12,M79*Settings!$C$16+M79*Settings!$C$17+L79*Settings!$C$18+L79*Settings!$C$19+L79*Settings!$C$20+L79*Settings!$C$21*Settings!$C$22)</f>
        <v/>
      </c>
      <c r="O79" s="23">
        <f>IF(B79="IT",J79/Settings!$C$13,0)</f>
        <v/>
      </c>
      <c r="P79" s="23">
        <f>L79+N79+O79</f>
        <v/>
      </c>
    </row>
    <row r="80">
      <c r="A80" s="5" t="inlineStr">
        <is>
          <t>E00108</t>
        </is>
      </c>
      <c r="B80" s="5" t="inlineStr">
        <is>
          <t>PL</t>
        </is>
      </c>
      <c r="C80" s="5" t="inlineStr">
        <is>
          <t>Tech</t>
        </is>
      </c>
      <c r="D80" s="5" t="inlineStr">
        <is>
          <t>L2</t>
        </is>
      </c>
      <c r="E80" s="5" t="n">
        <v>1</v>
      </c>
      <c r="F80" s="5" t="n">
        <v>31800</v>
      </c>
      <c r="G80" s="41" t="n">
        <v>45938</v>
      </c>
      <c r="H80" s="41" t="n"/>
      <c r="I80" s="42">
        <f>IF(H80="",DATE(2099,12,31),H80)</f>
        <v/>
      </c>
      <c r="J80" s="23">
        <f>F80*E80</f>
        <v/>
      </c>
      <c r="K80" s="23">
        <f>J80*INDEX(Settings!$C$31:$C$36,MATCH(D80,Settings!$B$31:$B$36,0))</f>
        <v/>
      </c>
      <c r="L80" s="23">
        <f>J80+K80</f>
        <v/>
      </c>
      <c r="M80" s="23">
        <f>MIN(L80,Settings!$C$25)</f>
        <v/>
      </c>
      <c r="N80" s="23">
        <f>IF(B80="IT",L80*Settings!$C$11+L80*Settings!$C$12,M80*Settings!$C$16+M80*Settings!$C$17+L80*Settings!$C$18+L80*Settings!$C$19+L80*Settings!$C$20+L80*Settings!$C$21*Settings!$C$22)</f>
        <v/>
      </c>
      <c r="O80" s="23">
        <f>IF(B80="IT",J80/Settings!$C$13,0)</f>
        <v/>
      </c>
      <c r="P80" s="23">
        <f>L80+N80+O80</f>
        <v/>
      </c>
    </row>
    <row r="81">
      <c r="A81" s="5" t="inlineStr">
        <is>
          <t>E00110</t>
        </is>
      </c>
      <c r="B81" s="5" t="inlineStr">
        <is>
          <t>IT</t>
        </is>
      </c>
      <c r="C81" s="5" t="inlineStr">
        <is>
          <t>Operations</t>
        </is>
      </c>
      <c r="D81" s="5" t="inlineStr">
        <is>
          <t>L1</t>
        </is>
      </c>
      <c r="E81" s="5" t="n">
        <v>1</v>
      </c>
      <c r="F81" s="5" t="n">
        <v>23100</v>
      </c>
      <c r="G81" s="41" t="n">
        <v>45402</v>
      </c>
      <c r="H81" s="41" t="n">
        <v>45973</v>
      </c>
      <c r="I81" s="42">
        <f>IF(H81="",DATE(2099,12,31),H81)</f>
        <v/>
      </c>
      <c r="J81" s="23">
        <f>F81*E81</f>
        <v/>
      </c>
      <c r="K81" s="23">
        <f>J81*INDEX(Settings!$C$31:$C$36,MATCH(D81,Settings!$B$31:$B$36,0))</f>
        <v/>
      </c>
      <c r="L81" s="23">
        <f>J81+K81</f>
        <v/>
      </c>
      <c r="M81" s="23">
        <f>MIN(L81,Settings!$C$25)</f>
        <v/>
      </c>
      <c r="N81" s="23">
        <f>IF(B81="IT",L81*Settings!$C$11+L81*Settings!$C$12,M81*Settings!$C$16+M81*Settings!$C$17+L81*Settings!$C$18+L81*Settings!$C$19+L81*Settings!$C$20+L81*Settings!$C$21*Settings!$C$22)</f>
        <v/>
      </c>
      <c r="O81" s="23">
        <f>IF(B81="IT",J81/Settings!$C$13,0)</f>
        <v/>
      </c>
      <c r="P81" s="23">
        <f>L81+N81+O81</f>
        <v/>
      </c>
    </row>
    <row r="82">
      <c r="A82" s="5" t="inlineStr">
        <is>
          <t>E00115</t>
        </is>
      </c>
      <c r="B82" s="5" t="inlineStr">
        <is>
          <t>IT</t>
        </is>
      </c>
      <c r="C82" s="5" t="inlineStr">
        <is>
          <t>Customer Service</t>
        </is>
      </c>
      <c r="D82" s="5" t="inlineStr">
        <is>
          <t>L2</t>
        </is>
      </c>
      <c r="E82" s="5" t="n">
        <v>1</v>
      </c>
      <c r="F82" s="5" t="n">
        <v>30450</v>
      </c>
      <c r="G82" s="41" t="n">
        <v>45133</v>
      </c>
      <c r="H82" s="41" t="n"/>
      <c r="I82" s="42">
        <f>IF(H82="",DATE(2099,12,31),H82)</f>
        <v/>
      </c>
      <c r="J82" s="23">
        <f>F82*E82</f>
        <v/>
      </c>
      <c r="K82" s="23">
        <f>J82*INDEX(Settings!$C$31:$C$36,MATCH(D82,Settings!$B$31:$B$36,0))</f>
        <v/>
      </c>
      <c r="L82" s="23">
        <f>J82+K82</f>
        <v/>
      </c>
      <c r="M82" s="23">
        <f>MIN(L82,Settings!$C$25)</f>
        <v/>
      </c>
      <c r="N82" s="23">
        <f>IF(B82="IT",L82*Settings!$C$11+L82*Settings!$C$12,M82*Settings!$C$16+M82*Settings!$C$17+L82*Settings!$C$18+L82*Settings!$C$19+L82*Settings!$C$20+L82*Settings!$C$21*Settings!$C$22)</f>
        <v/>
      </c>
      <c r="O82" s="23">
        <f>IF(B82="IT",J82/Settings!$C$13,0)</f>
        <v/>
      </c>
      <c r="P82" s="23">
        <f>L82+N82+O82</f>
        <v/>
      </c>
    </row>
    <row r="83">
      <c r="A83" s="5" t="inlineStr">
        <is>
          <t>E00116</t>
        </is>
      </c>
      <c r="B83" s="5" t="inlineStr">
        <is>
          <t>IT</t>
        </is>
      </c>
      <c r="C83" s="5" t="inlineStr">
        <is>
          <t>Customer Service</t>
        </is>
      </c>
      <c r="D83" s="5" t="inlineStr">
        <is>
          <t>L3</t>
        </is>
      </c>
      <c r="E83" s="5" t="n">
        <v>1</v>
      </c>
      <c r="F83" s="5" t="n">
        <v>39100</v>
      </c>
      <c r="G83" s="41" t="n">
        <v>44627</v>
      </c>
      <c r="H83" s="41" t="n"/>
      <c r="I83" s="42">
        <f>IF(H83="",DATE(2099,12,31),H83)</f>
        <v/>
      </c>
      <c r="J83" s="23">
        <f>F83*E83</f>
        <v/>
      </c>
      <c r="K83" s="23">
        <f>J83*INDEX(Settings!$C$31:$C$36,MATCH(D83,Settings!$B$31:$B$36,0))</f>
        <v/>
      </c>
      <c r="L83" s="23">
        <f>J83+K83</f>
        <v/>
      </c>
      <c r="M83" s="23">
        <f>MIN(L83,Settings!$C$25)</f>
        <v/>
      </c>
      <c r="N83" s="23">
        <f>IF(B83="IT",L83*Settings!$C$11+L83*Settings!$C$12,M83*Settings!$C$16+M83*Settings!$C$17+L83*Settings!$C$18+L83*Settings!$C$19+L83*Settings!$C$20+L83*Settings!$C$21*Settings!$C$22)</f>
        <v/>
      </c>
      <c r="O83" s="23">
        <f>IF(B83="IT",J83/Settings!$C$13,0)</f>
        <v/>
      </c>
      <c r="P83" s="23">
        <f>L83+N83+O83</f>
        <v/>
      </c>
    </row>
    <row r="84">
      <c r="A84" s="5" t="inlineStr">
        <is>
          <t>E00117</t>
        </is>
      </c>
      <c r="B84" s="5" t="inlineStr">
        <is>
          <t>PL</t>
        </is>
      </c>
      <c r="C84" s="5" t="inlineStr">
        <is>
          <t>Tech</t>
        </is>
      </c>
      <c r="D84" s="5" t="inlineStr">
        <is>
          <t>L3</t>
        </is>
      </c>
      <c r="E84" s="5" t="n">
        <v>1</v>
      </c>
      <c r="F84" s="5" t="n">
        <v>41050</v>
      </c>
      <c r="G84" s="41" t="n">
        <v>45767</v>
      </c>
      <c r="H84" s="41" t="n"/>
      <c r="I84" s="42">
        <f>IF(H84="",DATE(2099,12,31),H84)</f>
        <v/>
      </c>
      <c r="J84" s="23">
        <f>F84*E84</f>
        <v/>
      </c>
      <c r="K84" s="23">
        <f>J84*INDEX(Settings!$C$31:$C$36,MATCH(D84,Settings!$B$31:$B$36,0))</f>
        <v/>
      </c>
      <c r="L84" s="23">
        <f>J84+K84</f>
        <v/>
      </c>
      <c r="M84" s="23">
        <f>MIN(L84,Settings!$C$25)</f>
        <v/>
      </c>
      <c r="N84" s="23">
        <f>IF(B84="IT",L84*Settings!$C$11+L84*Settings!$C$12,M84*Settings!$C$16+M84*Settings!$C$17+L84*Settings!$C$18+L84*Settings!$C$19+L84*Settings!$C$20+L84*Settings!$C$21*Settings!$C$22)</f>
        <v/>
      </c>
      <c r="O84" s="23">
        <f>IF(B84="IT",J84/Settings!$C$13,0)</f>
        <v/>
      </c>
      <c r="P84" s="23">
        <f>L84+N84+O84</f>
        <v/>
      </c>
    </row>
    <row r="85">
      <c r="A85" s="5" t="inlineStr">
        <is>
          <t>E00119</t>
        </is>
      </c>
      <c r="B85" s="5" t="inlineStr">
        <is>
          <t>IT</t>
        </is>
      </c>
      <c r="C85" s="5" t="inlineStr">
        <is>
          <t>Customer Service</t>
        </is>
      </c>
      <c r="D85" s="5" t="inlineStr">
        <is>
          <t>L3</t>
        </is>
      </c>
      <c r="E85" s="5" t="n">
        <v>1</v>
      </c>
      <c r="F85" s="5" t="n">
        <v>39500</v>
      </c>
      <c r="G85" s="41" t="n">
        <v>43822</v>
      </c>
      <c r="H85" s="41" t="n"/>
      <c r="I85" s="42">
        <f>IF(H85="",DATE(2099,12,31),H85)</f>
        <v/>
      </c>
      <c r="J85" s="23">
        <f>F85*E85</f>
        <v/>
      </c>
      <c r="K85" s="23">
        <f>J85*INDEX(Settings!$C$31:$C$36,MATCH(D85,Settings!$B$31:$B$36,0))</f>
        <v/>
      </c>
      <c r="L85" s="23">
        <f>J85+K85</f>
        <v/>
      </c>
      <c r="M85" s="23">
        <f>MIN(L85,Settings!$C$25)</f>
        <v/>
      </c>
      <c r="N85" s="23">
        <f>IF(B85="IT",L85*Settings!$C$11+L85*Settings!$C$12,M85*Settings!$C$16+M85*Settings!$C$17+L85*Settings!$C$18+L85*Settings!$C$19+L85*Settings!$C$20+L85*Settings!$C$21*Settings!$C$22)</f>
        <v/>
      </c>
      <c r="O85" s="23">
        <f>IF(B85="IT",J85/Settings!$C$13,0)</f>
        <v/>
      </c>
      <c r="P85" s="23">
        <f>L85+N85+O85</f>
        <v/>
      </c>
    </row>
    <row r="86">
      <c r="A86" s="5" t="inlineStr">
        <is>
          <t>E00120</t>
        </is>
      </c>
      <c r="B86" s="5" t="inlineStr">
        <is>
          <t>IT</t>
        </is>
      </c>
      <c r="C86" s="5" t="inlineStr">
        <is>
          <t>Finance</t>
        </is>
      </c>
      <c r="D86" s="5" t="inlineStr">
        <is>
          <t>L2</t>
        </is>
      </c>
      <c r="E86" s="5" t="n">
        <v>1</v>
      </c>
      <c r="F86" s="5" t="n">
        <v>33800</v>
      </c>
      <c r="G86" s="41" t="n">
        <v>45891</v>
      </c>
      <c r="H86" s="41" t="n"/>
      <c r="I86" s="42">
        <f>IF(H86="",DATE(2099,12,31),H86)</f>
        <v/>
      </c>
      <c r="J86" s="23">
        <f>F86*E86</f>
        <v/>
      </c>
      <c r="K86" s="23">
        <f>J86*INDEX(Settings!$C$31:$C$36,MATCH(D86,Settings!$B$31:$B$36,0))</f>
        <v/>
      </c>
      <c r="L86" s="23">
        <f>J86+K86</f>
        <v/>
      </c>
      <c r="M86" s="23">
        <f>MIN(L86,Settings!$C$25)</f>
        <v/>
      </c>
      <c r="N86" s="23">
        <f>IF(B86="IT",L86*Settings!$C$11+L86*Settings!$C$12,M86*Settings!$C$16+M86*Settings!$C$17+L86*Settings!$C$18+L86*Settings!$C$19+L86*Settings!$C$20+L86*Settings!$C$21*Settings!$C$22)</f>
        <v/>
      </c>
      <c r="O86" s="23">
        <f>IF(B86="IT",J86/Settings!$C$13,0)</f>
        <v/>
      </c>
      <c r="P86" s="23">
        <f>L86+N86+O86</f>
        <v/>
      </c>
    </row>
    <row r="87">
      <c r="A87" s="5" t="inlineStr">
        <is>
          <t>E00121</t>
        </is>
      </c>
      <c r="B87" s="5" t="inlineStr">
        <is>
          <t>PL</t>
        </is>
      </c>
      <c r="C87" s="5" t="inlineStr">
        <is>
          <t>Operations</t>
        </is>
      </c>
      <c r="D87" s="5" t="inlineStr">
        <is>
          <t>L2</t>
        </is>
      </c>
      <c r="E87" s="5" t="n">
        <v>1</v>
      </c>
      <c r="F87" s="5" t="n">
        <v>21050</v>
      </c>
      <c r="G87" s="41" t="n">
        <v>45344</v>
      </c>
      <c r="H87" s="41" t="n"/>
      <c r="I87" s="42">
        <f>IF(H87="",DATE(2099,12,31),H87)</f>
        <v/>
      </c>
      <c r="J87" s="23">
        <f>F87*E87</f>
        <v/>
      </c>
      <c r="K87" s="23">
        <f>J87*INDEX(Settings!$C$31:$C$36,MATCH(D87,Settings!$B$31:$B$36,0))</f>
        <v/>
      </c>
      <c r="L87" s="23">
        <f>J87+K87</f>
        <v/>
      </c>
      <c r="M87" s="23">
        <f>MIN(L87,Settings!$C$25)</f>
        <v/>
      </c>
      <c r="N87" s="23">
        <f>IF(B87="IT",L87*Settings!$C$11+L87*Settings!$C$12,M87*Settings!$C$16+M87*Settings!$C$17+L87*Settings!$C$18+L87*Settings!$C$19+L87*Settings!$C$20+L87*Settings!$C$21*Settings!$C$22)</f>
        <v/>
      </c>
      <c r="O87" s="23">
        <f>IF(B87="IT",J87/Settings!$C$13,0)</f>
        <v/>
      </c>
      <c r="P87" s="23">
        <f>L87+N87+O87</f>
        <v/>
      </c>
    </row>
    <row r="88">
      <c r="A88" s="5" t="inlineStr">
        <is>
          <t>E00122</t>
        </is>
      </c>
      <c r="B88" s="5" t="inlineStr">
        <is>
          <t>PL</t>
        </is>
      </c>
      <c r="C88" s="5" t="inlineStr">
        <is>
          <t>Customer Service</t>
        </is>
      </c>
      <c r="D88" s="5" t="inlineStr">
        <is>
          <t>L2</t>
        </is>
      </c>
      <c r="E88" s="5" t="n">
        <v>1</v>
      </c>
      <c r="F88" s="5" t="n">
        <v>26700</v>
      </c>
      <c r="G88" s="41" t="n">
        <v>43849</v>
      </c>
      <c r="H88" s="41" t="n"/>
      <c r="I88" s="42">
        <f>IF(H88="",DATE(2099,12,31),H88)</f>
        <v/>
      </c>
      <c r="J88" s="23">
        <f>F88*E88</f>
        <v/>
      </c>
      <c r="K88" s="23">
        <f>J88*INDEX(Settings!$C$31:$C$36,MATCH(D88,Settings!$B$31:$B$36,0))</f>
        <v/>
      </c>
      <c r="L88" s="23">
        <f>J88+K88</f>
        <v/>
      </c>
      <c r="M88" s="23">
        <f>MIN(L88,Settings!$C$25)</f>
        <v/>
      </c>
      <c r="N88" s="23">
        <f>IF(B88="IT",L88*Settings!$C$11+L88*Settings!$C$12,M88*Settings!$C$16+M88*Settings!$C$17+L88*Settings!$C$18+L88*Settings!$C$19+L88*Settings!$C$20+L88*Settings!$C$21*Settings!$C$22)</f>
        <v/>
      </c>
      <c r="O88" s="23">
        <f>IF(B88="IT",J88/Settings!$C$13,0)</f>
        <v/>
      </c>
      <c r="P88" s="23">
        <f>L88+N88+O88</f>
        <v/>
      </c>
    </row>
    <row r="89">
      <c r="A89" s="5" t="inlineStr">
        <is>
          <t>E00123</t>
        </is>
      </c>
      <c r="B89" s="5" t="inlineStr">
        <is>
          <t>IT</t>
        </is>
      </c>
      <c r="C89" s="5" t="inlineStr">
        <is>
          <t>Finance</t>
        </is>
      </c>
      <c r="D89" s="5" t="inlineStr">
        <is>
          <t>L6</t>
        </is>
      </c>
      <c r="E89" s="5" t="n">
        <v>1</v>
      </c>
      <c r="F89" s="5" t="n">
        <v>103450</v>
      </c>
      <c r="G89" s="41" t="n">
        <v>45109</v>
      </c>
      <c r="H89" s="41" t="n"/>
      <c r="I89" s="42">
        <f>IF(H89="",DATE(2099,12,31),H89)</f>
        <v/>
      </c>
      <c r="J89" s="23">
        <f>F89*E89</f>
        <v/>
      </c>
      <c r="K89" s="23">
        <f>J89*INDEX(Settings!$C$31:$C$36,MATCH(D89,Settings!$B$31:$B$36,0))</f>
        <v/>
      </c>
      <c r="L89" s="23">
        <f>J89+K89</f>
        <v/>
      </c>
      <c r="M89" s="23">
        <f>MIN(L89,Settings!$C$25)</f>
        <v/>
      </c>
      <c r="N89" s="23">
        <f>IF(B89="IT",L89*Settings!$C$11+L89*Settings!$C$12,M89*Settings!$C$16+M89*Settings!$C$17+L89*Settings!$C$18+L89*Settings!$C$19+L89*Settings!$C$20+L89*Settings!$C$21*Settings!$C$22)</f>
        <v/>
      </c>
      <c r="O89" s="23">
        <f>IF(B89="IT",J89/Settings!$C$13,0)</f>
        <v/>
      </c>
      <c r="P89" s="23">
        <f>L89+N89+O89</f>
        <v/>
      </c>
    </row>
    <row r="90">
      <c r="A90" s="5" t="inlineStr">
        <is>
          <t>E00124</t>
        </is>
      </c>
      <c r="B90" s="5" t="inlineStr">
        <is>
          <t>PL</t>
        </is>
      </c>
      <c r="C90" s="5" t="inlineStr">
        <is>
          <t>Tech</t>
        </is>
      </c>
      <c r="D90" s="5" t="inlineStr">
        <is>
          <t>L3</t>
        </is>
      </c>
      <c r="E90" s="5" t="n">
        <v>1</v>
      </c>
      <c r="F90" s="5" t="n">
        <v>43500</v>
      </c>
      <c r="G90" s="41" t="n">
        <v>45368</v>
      </c>
      <c r="H90" s="41" t="n"/>
      <c r="I90" s="42">
        <f>IF(H90="",DATE(2099,12,31),H90)</f>
        <v/>
      </c>
      <c r="J90" s="23">
        <f>F90*E90</f>
        <v/>
      </c>
      <c r="K90" s="23">
        <f>J90*INDEX(Settings!$C$31:$C$36,MATCH(D90,Settings!$B$31:$B$36,0))</f>
        <v/>
      </c>
      <c r="L90" s="23">
        <f>J90+K90</f>
        <v/>
      </c>
      <c r="M90" s="23">
        <f>MIN(L90,Settings!$C$25)</f>
        <v/>
      </c>
      <c r="N90" s="23">
        <f>IF(B90="IT",L90*Settings!$C$11+L90*Settings!$C$12,M90*Settings!$C$16+M90*Settings!$C$17+L90*Settings!$C$18+L90*Settings!$C$19+L90*Settings!$C$20+L90*Settings!$C$21*Settings!$C$22)</f>
        <v/>
      </c>
      <c r="O90" s="23">
        <f>IF(B90="IT",J90/Settings!$C$13,0)</f>
        <v/>
      </c>
      <c r="P90" s="23">
        <f>L90+N90+O90</f>
        <v/>
      </c>
    </row>
    <row r="91">
      <c r="A91" s="5" t="inlineStr">
        <is>
          <t>E00125</t>
        </is>
      </c>
      <c r="B91" s="5" t="inlineStr">
        <is>
          <t>PL</t>
        </is>
      </c>
      <c r="C91" s="5" t="inlineStr">
        <is>
          <t>Customer Service</t>
        </is>
      </c>
      <c r="D91" s="5" t="inlineStr">
        <is>
          <t>L3</t>
        </is>
      </c>
      <c r="E91" s="5" t="n">
        <v>1</v>
      </c>
      <c r="F91" s="5" t="n">
        <v>31400</v>
      </c>
      <c r="G91" s="41" t="n">
        <v>45505</v>
      </c>
      <c r="H91" s="41" t="n"/>
      <c r="I91" s="42">
        <f>IF(H91="",DATE(2099,12,31),H91)</f>
        <v/>
      </c>
      <c r="J91" s="23">
        <f>F91*E91</f>
        <v/>
      </c>
      <c r="K91" s="23">
        <f>J91*INDEX(Settings!$C$31:$C$36,MATCH(D91,Settings!$B$31:$B$36,0))</f>
        <v/>
      </c>
      <c r="L91" s="23">
        <f>J91+K91</f>
        <v/>
      </c>
      <c r="M91" s="23">
        <f>MIN(L91,Settings!$C$25)</f>
        <v/>
      </c>
      <c r="N91" s="23">
        <f>IF(B91="IT",L91*Settings!$C$11+L91*Settings!$C$12,M91*Settings!$C$16+M91*Settings!$C$17+L91*Settings!$C$18+L91*Settings!$C$19+L91*Settings!$C$20+L91*Settings!$C$21*Settings!$C$22)</f>
        <v/>
      </c>
      <c r="O91" s="23">
        <f>IF(B91="IT",J91/Settings!$C$13,0)</f>
        <v/>
      </c>
      <c r="P91" s="23">
        <f>L91+N91+O91</f>
        <v/>
      </c>
    </row>
    <row r="92">
      <c r="A92" s="5" t="inlineStr">
        <is>
          <t>E00126</t>
        </is>
      </c>
      <c r="B92" s="5" t="inlineStr">
        <is>
          <t>PL</t>
        </is>
      </c>
      <c r="C92" s="5" t="inlineStr">
        <is>
          <t>Tech</t>
        </is>
      </c>
      <c r="D92" s="5" t="inlineStr">
        <is>
          <t>L1</t>
        </is>
      </c>
      <c r="E92" s="5" t="n">
        <v>1</v>
      </c>
      <c r="F92" s="5" t="n">
        <v>29450</v>
      </c>
      <c r="G92" s="41" t="n">
        <v>45912</v>
      </c>
      <c r="H92" s="41" t="n"/>
      <c r="I92" s="42">
        <f>IF(H92="",DATE(2099,12,31),H92)</f>
        <v/>
      </c>
      <c r="J92" s="23">
        <f>F92*E92</f>
        <v/>
      </c>
      <c r="K92" s="23">
        <f>J92*INDEX(Settings!$C$31:$C$36,MATCH(D92,Settings!$B$31:$B$36,0))</f>
        <v/>
      </c>
      <c r="L92" s="23">
        <f>J92+K92</f>
        <v/>
      </c>
      <c r="M92" s="23">
        <f>MIN(L92,Settings!$C$25)</f>
        <v/>
      </c>
      <c r="N92" s="23">
        <f>IF(B92="IT",L92*Settings!$C$11+L92*Settings!$C$12,M92*Settings!$C$16+M92*Settings!$C$17+L92*Settings!$C$18+L92*Settings!$C$19+L92*Settings!$C$20+L92*Settings!$C$21*Settings!$C$22)</f>
        <v/>
      </c>
      <c r="O92" s="23">
        <f>IF(B92="IT",J92/Settings!$C$13,0)</f>
        <v/>
      </c>
      <c r="P92" s="23">
        <f>L92+N92+O92</f>
        <v/>
      </c>
    </row>
    <row r="93">
      <c r="A93" s="5" t="inlineStr">
        <is>
          <t>E00128</t>
        </is>
      </c>
      <c r="B93" s="5" t="inlineStr">
        <is>
          <t>PL</t>
        </is>
      </c>
      <c r="C93" s="5" t="inlineStr">
        <is>
          <t>Finance</t>
        </is>
      </c>
      <c r="D93" s="5" t="inlineStr">
        <is>
          <t>L2</t>
        </is>
      </c>
      <c r="E93" s="5" t="n">
        <v>1</v>
      </c>
      <c r="F93" s="5" t="n">
        <v>25200</v>
      </c>
      <c r="G93" s="41" t="n">
        <v>45861</v>
      </c>
      <c r="H93" s="41" t="n">
        <v>45954</v>
      </c>
      <c r="I93" s="42">
        <f>IF(H93="",DATE(2099,12,31),H93)</f>
        <v/>
      </c>
      <c r="J93" s="23">
        <f>F93*E93</f>
        <v/>
      </c>
      <c r="K93" s="23">
        <f>J93*INDEX(Settings!$C$31:$C$36,MATCH(D93,Settings!$B$31:$B$36,0))</f>
        <v/>
      </c>
      <c r="L93" s="23">
        <f>J93+K93</f>
        <v/>
      </c>
      <c r="M93" s="23">
        <f>MIN(L93,Settings!$C$25)</f>
        <v/>
      </c>
      <c r="N93" s="23">
        <f>IF(B93="IT",L93*Settings!$C$11+L93*Settings!$C$12,M93*Settings!$C$16+M93*Settings!$C$17+L93*Settings!$C$18+L93*Settings!$C$19+L93*Settings!$C$20+L93*Settings!$C$21*Settings!$C$22)</f>
        <v/>
      </c>
      <c r="O93" s="23">
        <f>IF(B93="IT",J93/Settings!$C$13,0)</f>
        <v/>
      </c>
      <c r="P93" s="23">
        <f>L93+N93+O93</f>
        <v/>
      </c>
    </row>
    <row r="94">
      <c r="A94" s="5" t="inlineStr">
        <is>
          <t>E00129</t>
        </is>
      </c>
      <c r="B94" s="5" t="inlineStr">
        <is>
          <t>PL</t>
        </is>
      </c>
      <c r="C94" s="5" t="inlineStr">
        <is>
          <t>Tech</t>
        </is>
      </c>
      <c r="D94" s="5" t="inlineStr">
        <is>
          <t>L4</t>
        </is>
      </c>
      <c r="E94" s="5" t="n">
        <v>1</v>
      </c>
      <c r="F94" s="5" t="n">
        <v>46600</v>
      </c>
      <c r="G94" s="41" t="n">
        <v>45789</v>
      </c>
      <c r="H94" s="41" t="n">
        <v>46044</v>
      </c>
      <c r="I94" s="42">
        <f>IF(H94="",DATE(2099,12,31),H94)</f>
        <v/>
      </c>
      <c r="J94" s="23">
        <f>F94*E94</f>
        <v/>
      </c>
      <c r="K94" s="23">
        <f>J94*INDEX(Settings!$C$31:$C$36,MATCH(D94,Settings!$B$31:$B$36,0))</f>
        <v/>
      </c>
      <c r="L94" s="23">
        <f>J94+K94</f>
        <v/>
      </c>
      <c r="M94" s="23">
        <f>MIN(L94,Settings!$C$25)</f>
        <v/>
      </c>
      <c r="N94" s="23">
        <f>IF(B94="IT",L94*Settings!$C$11+L94*Settings!$C$12,M94*Settings!$C$16+M94*Settings!$C$17+L94*Settings!$C$18+L94*Settings!$C$19+L94*Settings!$C$20+L94*Settings!$C$21*Settings!$C$22)</f>
        <v/>
      </c>
      <c r="O94" s="23">
        <f>IF(B94="IT",J94/Settings!$C$13,0)</f>
        <v/>
      </c>
      <c r="P94" s="23">
        <f>L94+N94+O94</f>
        <v/>
      </c>
    </row>
    <row r="95">
      <c r="A95" s="5" t="inlineStr">
        <is>
          <t>E00130</t>
        </is>
      </c>
      <c r="B95" s="5" t="inlineStr">
        <is>
          <t>PL</t>
        </is>
      </c>
      <c r="C95" s="5" t="inlineStr">
        <is>
          <t>Sales</t>
        </is>
      </c>
      <c r="D95" s="5" t="inlineStr">
        <is>
          <t>L2</t>
        </is>
      </c>
      <c r="E95" s="5" t="n">
        <v>1</v>
      </c>
      <c r="F95" s="5" t="n">
        <v>25000</v>
      </c>
      <c r="G95" s="41" t="n">
        <v>46153</v>
      </c>
      <c r="H95" s="41" t="n"/>
      <c r="I95" s="42">
        <f>IF(H95="",DATE(2099,12,31),H95)</f>
        <v/>
      </c>
      <c r="J95" s="23">
        <f>F95*E95</f>
        <v/>
      </c>
      <c r="K95" s="23">
        <f>J95*INDEX(Settings!$C$31:$C$36,MATCH(D95,Settings!$B$31:$B$36,0))</f>
        <v/>
      </c>
      <c r="L95" s="23">
        <f>J95+K95</f>
        <v/>
      </c>
      <c r="M95" s="23">
        <f>MIN(L95,Settings!$C$25)</f>
        <v/>
      </c>
      <c r="N95" s="23">
        <f>IF(B95="IT",L95*Settings!$C$11+L95*Settings!$C$12,M95*Settings!$C$16+M95*Settings!$C$17+L95*Settings!$C$18+L95*Settings!$C$19+L95*Settings!$C$20+L95*Settings!$C$21*Settings!$C$22)</f>
        <v/>
      </c>
      <c r="O95" s="23">
        <f>IF(B95="IT",J95/Settings!$C$13,0)</f>
        <v/>
      </c>
      <c r="P95" s="23">
        <f>L95+N95+O95</f>
        <v/>
      </c>
    </row>
    <row r="96">
      <c r="A96" s="5" t="inlineStr">
        <is>
          <t>E00132</t>
        </is>
      </c>
      <c r="B96" s="5" t="inlineStr">
        <is>
          <t>IT</t>
        </is>
      </c>
      <c r="C96" s="5" t="inlineStr">
        <is>
          <t>Customer Service</t>
        </is>
      </c>
      <c r="D96" s="5" t="inlineStr">
        <is>
          <t>L3</t>
        </is>
      </c>
      <c r="E96" s="5" t="n">
        <v>1</v>
      </c>
      <c r="F96" s="5" t="n">
        <v>38750</v>
      </c>
      <c r="G96" s="41" t="n">
        <v>45939</v>
      </c>
      <c r="H96" s="41" t="n"/>
      <c r="I96" s="42">
        <f>IF(H96="",DATE(2099,12,31),H96)</f>
        <v/>
      </c>
      <c r="J96" s="23">
        <f>F96*E96</f>
        <v/>
      </c>
      <c r="K96" s="23">
        <f>J96*INDEX(Settings!$C$31:$C$36,MATCH(D96,Settings!$B$31:$B$36,0))</f>
        <v/>
      </c>
      <c r="L96" s="23">
        <f>J96+K96</f>
        <v/>
      </c>
      <c r="M96" s="23">
        <f>MIN(L96,Settings!$C$25)</f>
        <v/>
      </c>
      <c r="N96" s="23">
        <f>IF(B96="IT",L96*Settings!$C$11+L96*Settings!$C$12,M96*Settings!$C$16+M96*Settings!$C$17+L96*Settings!$C$18+L96*Settings!$C$19+L96*Settings!$C$20+L96*Settings!$C$21*Settings!$C$22)</f>
        <v/>
      </c>
      <c r="O96" s="23">
        <f>IF(B96="IT",J96/Settings!$C$13,0)</f>
        <v/>
      </c>
      <c r="P96" s="23">
        <f>L96+N96+O96</f>
        <v/>
      </c>
    </row>
    <row r="97">
      <c r="A97" s="5" t="inlineStr">
        <is>
          <t>E00133</t>
        </is>
      </c>
      <c r="B97" s="5" t="inlineStr">
        <is>
          <t>PL</t>
        </is>
      </c>
      <c r="C97" s="5" t="inlineStr">
        <is>
          <t>Sales</t>
        </is>
      </c>
      <c r="D97" s="5" t="inlineStr">
        <is>
          <t>L2</t>
        </is>
      </c>
      <c r="E97" s="5" t="n">
        <v>1</v>
      </c>
      <c r="F97" s="5" t="n">
        <v>27150</v>
      </c>
      <c r="G97" s="41" t="n">
        <v>45526</v>
      </c>
      <c r="H97" s="41" t="n"/>
      <c r="I97" s="42">
        <f>IF(H97="",DATE(2099,12,31),H97)</f>
        <v/>
      </c>
      <c r="J97" s="23">
        <f>F97*E97</f>
        <v/>
      </c>
      <c r="K97" s="23">
        <f>J97*INDEX(Settings!$C$31:$C$36,MATCH(D97,Settings!$B$31:$B$36,0))</f>
        <v/>
      </c>
      <c r="L97" s="23">
        <f>J97+K97</f>
        <v/>
      </c>
      <c r="M97" s="23">
        <f>MIN(L97,Settings!$C$25)</f>
        <v/>
      </c>
      <c r="N97" s="23">
        <f>IF(B97="IT",L97*Settings!$C$11+L97*Settings!$C$12,M97*Settings!$C$16+M97*Settings!$C$17+L97*Settings!$C$18+L97*Settings!$C$19+L97*Settings!$C$20+L97*Settings!$C$21*Settings!$C$22)</f>
        <v/>
      </c>
      <c r="O97" s="23">
        <f>IF(B97="IT",J97/Settings!$C$13,0)</f>
        <v/>
      </c>
      <c r="P97" s="23">
        <f>L97+N97+O97</f>
        <v/>
      </c>
    </row>
    <row r="98">
      <c r="A98" s="5" t="inlineStr">
        <is>
          <t>E00135</t>
        </is>
      </c>
      <c r="B98" s="5" t="inlineStr">
        <is>
          <t>PL</t>
        </is>
      </c>
      <c r="C98" s="5" t="inlineStr">
        <is>
          <t>Operations</t>
        </is>
      </c>
      <c r="D98" s="5" t="inlineStr">
        <is>
          <t>L3</t>
        </is>
      </c>
      <c r="E98" s="5" t="n">
        <v>1</v>
      </c>
      <c r="F98" s="5" t="n">
        <v>31550</v>
      </c>
      <c r="G98" s="41" t="n">
        <v>45103</v>
      </c>
      <c r="H98" s="41" t="n"/>
      <c r="I98" s="42">
        <f>IF(H98="",DATE(2099,12,31),H98)</f>
        <v/>
      </c>
      <c r="J98" s="23">
        <f>F98*E98</f>
        <v/>
      </c>
      <c r="K98" s="23">
        <f>J98*INDEX(Settings!$C$31:$C$36,MATCH(D98,Settings!$B$31:$B$36,0))</f>
        <v/>
      </c>
      <c r="L98" s="23">
        <f>J98+K98</f>
        <v/>
      </c>
      <c r="M98" s="23">
        <f>MIN(L98,Settings!$C$25)</f>
        <v/>
      </c>
      <c r="N98" s="23">
        <f>IF(B98="IT",L98*Settings!$C$11+L98*Settings!$C$12,M98*Settings!$C$16+M98*Settings!$C$17+L98*Settings!$C$18+L98*Settings!$C$19+L98*Settings!$C$20+L98*Settings!$C$21*Settings!$C$22)</f>
        <v/>
      </c>
      <c r="O98" s="23">
        <f>IF(B98="IT",J98/Settings!$C$13,0)</f>
        <v/>
      </c>
      <c r="P98" s="23">
        <f>L98+N98+O98</f>
        <v/>
      </c>
    </row>
    <row r="99">
      <c r="A99" s="5" t="inlineStr">
        <is>
          <t>E00137</t>
        </is>
      </c>
      <c r="B99" s="5" t="inlineStr">
        <is>
          <t>PL</t>
        </is>
      </c>
      <c r="C99" s="5" t="inlineStr">
        <is>
          <t>Operations</t>
        </is>
      </c>
      <c r="D99" s="5" t="inlineStr">
        <is>
          <t>L1</t>
        </is>
      </c>
      <c r="E99" s="5" t="n">
        <v>0.8</v>
      </c>
      <c r="F99" s="5" t="n">
        <v>18450</v>
      </c>
      <c r="G99" s="41" t="n">
        <v>45354</v>
      </c>
      <c r="H99" s="41" t="n"/>
      <c r="I99" s="42">
        <f>IF(H99="",DATE(2099,12,31),H99)</f>
        <v/>
      </c>
      <c r="J99" s="23">
        <f>F99*E99</f>
        <v/>
      </c>
      <c r="K99" s="23">
        <f>J99*INDEX(Settings!$C$31:$C$36,MATCH(D99,Settings!$B$31:$B$36,0))</f>
        <v/>
      </c>
      <c r="L99" s="23">
        <f>J99+K99</f>
        <v/>
      </c>
      <c r="M99" s="23">
        <f>MIN(L99,Settings!$C$25)</f>
        <v/>
      </c>
      <c r="N99" s="23">
        <f>IF(B99="IT",L99*Settings!$C$11+L99*Settings!$C$12,M99*Settings!$C$16+M99*Settings!$C$17+L99*Settings!$C$18+L99*Settings!$C$19+L99*Settings!$C$20+L99*Settings!$C$21*Settings!$C$22)</f>
        <v/>
      </c>
      <c r="O99" s="23">
        <f>IF(B99="IT",J99/Settings!$C$13,0)</f>
        <v/>
      </c>
      <c r="P99" s="23">
        <f>L99+N99+O99</f>
        <v/>
      </c>
    </row>
    <row r="100">
      <c r="A100" s="5" t="inlineStr">
        <is>
          <t>E00138</t>
        </is>
      </c>
      <c r="B100" s="5" t="inlineStr">
        <is>
          <t>IT</t>
        </is>
      </c>
      <c r="C100" s="5" t="inlineStr">
        <is>
          <t>Sales</t>
        </is>
      </c>
      <c r="D100" s="5" t="inlineStr">
        <is>
          <t>L1</t>
        </is>
      </c>
      <c r="E100" s="5" t="n">
        <v>0.8</v>
      </c>
      <c r="F100" s="5" t="n">
        <v>26200</v>
      </c>
      <c r="G100" s="41" t="n">
        <v>45953</v>
      </c>
      <c r="H100" s="41" t="n"/>
      <c r="I100" s="42">
        <f>IF(H100="",DATE(2099,12,31),H100)</f>
        <v/>
      </c>
      <c r="J100" s="23">
        <f>F100*E100</f>
        <v/>
      </c>
      <c r="K100" s="23">
        <f>J100*INDEX(Settings!$C$31:$C$36,MATCH(D100,Settings!$B$31:$B$36,0))</f>
        <v/>
      </c>
      <c r="L100" s="23">
        <f>J100+K100</f>
        <v/>
      </c>
      <c r="M100" s="23">
        <f>MIN(L100,Settings!$C$25)</f>
        <v/>
      </c>
      <c r="N100" s="23">
        <f>IF(B100="IT",L100*Settings!$C$11+L100*Settings!$C$12,M100*Settings!$C$16+M100*Settings!$C$17+L100*Settings!$C$18+L100*Settings!$C$19+L100*Settings!$C$20+L100*Settings!$C$21*Settings!$C$22)</f>
        <v/>
      </c>
      <c r="O100" s="23">
        <f>IF(B100="IT",J100/Settings!$C$13,0)</f>
        <v/>
      </c>
      <c r="P100" s="23">
        <f>L100+N100+O100</f>
        <v/>
      </c>
    </row>
    <row r="101">
      <c r="A101" s="5" t="inlineStr">
        <is>
          <t>E00139</t>
        </is>
      </c>
      <c r="B101" s="5" t="inlineStr">
        <is>
          <t>PL</t>
        </is>
      </c>
      <c r="C101" s="5" t="inlineStr">
        <is>
          <t>Customer Service</t>
        </is>
      </c>
      <c r="D101" s="5" t="inlineStr">
        <is>
          <t>L3</t>
        </is>
      </c>
      <c r="E101" s="5" t="n">
        <v>1</v>
      </c>
      <c r="F101" s="5" t="n">
        <v>27250</v>
      </c>
      <c r="G101" s="41" t="n">
        <v>44644</v>
      </c>
      <c r="H101" s="41" t="n">
        <v>45907</v>
      </c>
      <c r="I101" s="42">
        <f>IF(H101="",DATE(2099,12,31),H101)</f>
        <v/>
      </c>
      <c r="J101" s="23">
        <f>F101*E101</f>
        <v/>
      </c>
      <c r="K101" s="23">
        <f>J101*INDEX(Settings!$C$31:$C$36,MATCH(D101,Settings!$B$31:$B$36,0))</f>
        <v/>
      </c>
      <c r="L101" s="23">
        <f>J101+K101</f>
        <v/>
      </c>
      <c r="M101" s="23">
        <f>MIN(L101,Settings!$C$25)</f>
        <v/>
      </c>
      <c r="N101" s="23">
        <f>IF(B101="IT",L101*Settings!$C$11+L101*Settings!$C$12,M101*Settings!$C$16+M101*Settings!$C$17+L101*Settings!$C$18+L101*Settings!$C$19+L101*Settings!$C$20+L101*Settings!$C$21*Settings!$C$22)</f>
        <v/>
      </c>
      <c r="O101" s="23">
        <f>IF(B101="IT",J101/Settings!$C$13,0)</f>
        <v/>
      </c>
      <c r="P101" s="23">
        <f>L101+N101+O101</f>
        <v/>
      </c>
    </row>
    <row r="102">
      <c r="A102" s="5" t="inlineStr">
        <is>
          <t>E00143</t>
        </is>
      </c>
      <c r="B102" s="5" t="inlineStr">
        <is>
          <t>IT</t>
        </is>
      </c>
      <c r="C102" s="5" t="inlineStr">
        <is>
          <t>Operations</t>
        </is>
      </c>
      <c r="D102" s="5" t="inlineStr">
        <is>
          <t>L3</t>
        </is>
      </c>
      <c r="E102" s="5" t="n">
        <v>1</v>
      </c>
      <c r="F102" s="5" t="n">
        <v>37950</v>
      </c>
      <c r="G102" s="41" t="n">
        <v>45171</v>
      </c>
      <c r="H102" s="41" t="n"/>
      <c r="I102" s="42">
        <f>IF(H102="",DATE(2099,12,31),H102)</f>
        <v/>
      </c>
      <c r="J102" s="23">
        <f>F102*E102</f>
        <v/>
      </c>
      <c r="K102" s="23">
        <f>J102*INDEX(Settings!$C$31:$C$36,MATCH(D102,Settings!$B$31:$B$36,0))</f>
        <v/>
      </c>
      <c r="L102" s="23">
        <f>J102+K102</f>
        <v/>
      </c>
      <c r="M102" s="23">
        <f>MIN(L102,Settings!$C$25)</f>
        <v/>
      </c>
      <c r="N102" s="23">
        <f>IF(B102="IT",L102*Settings!$C$11+L102*Settings!$C$12,M102*Settings!$C$16+M102*Settings!$C$17+L102*Settings!$C$18+L102*Settings!$C$19+L102*Settings!$C$20+L102*Settings!$C$21*Settings!$C$22)</f>
        <v/>
      </c>
      <c r="O102" s="23">
        <f>IF(B102="IT",J102/Settings!$C$13,0)</f>
        <v/>
      </c>
      <c r="P102" s="23">
        <f>L102+N102+O102</f>
        <v/>
      </c>
    </row>
    <row r="103">
      <c r="A103" s="5" t="inlineStr">
        <is>
          <t>E00144</t>
        </is>
      </c>
      <c r="B103" s="5" t="inlineStr">
        <is>
          <t>IT</t>
        </is>
      </c>
      <c r="C103" s="5" t="inlineStr">
        <is>
          <t>Finance</t>
        </is>
      </c>
      <c r="D103" s="5" t="inlineStr">
        <is>
          <t>L1</t>
        </is>
      </c>
      <c r="E103" s="5" t="n">
        <v>1</v>
      </c>
      <c r="F103" s="5" t="n">
        <v>27100</v>
      </c>
      <c r="G103" s="41" t="n">
        <v>43703</v>
      </c>
      <c r="H103" s="41" t="n"/>
      <c r="I103" s="42">
        <f>IF(H103="",DATE(2099,12,31),H103)</f>
        <v/>
      </c>
      <c r="J103" s="23">
        <f>F103*E103</f>
        <v/>
      </c>
      <c r="K103" s="23">
        <f>J103*INDEX(Settings!$C$31:$C$36,MATCH(D103,Settings!$B$31:$B$36,0))</f>
        <v/>
      </c>
      <c r="L103" s="23">
        <f>J103+K103</f>
        <v/>
      </c>
      <c r="M103" s="23">
        <f>MIN(L103,Settings!$C$25)</f>
        <v/>
      </c>
      <c r="N103" s="23">
        <f>IF(B103="IT",L103*Settings!$C$11+L103*Settings!$C$12,M103*Settings!$C$16+M103*Settings!$C$17+L103*Settings!$C$18+L103*Settings!$C$19+L103*Settings!$C$20+L103*Settings!$C$21*Settings!$C$22)</f>
        <v/>
      </c>
      <c r="O103" s="23">
        <f>IF(B103="IT",J103/Settings!$C$13,0)</f>
        <v/>
      </c>
      <c r="P103" s="23">
        <f>L103+N103+O103</f>
        <v/>
      </c>
    </row>
    <row r="104">
      <c r="A104" s="5" t="inlineStr">
        <is>
          <t>E00145</t>
        </is>
      </c>
      <c r="B104" s="5" t="inlineStr">
        <is>
          <t>IT</t>
        </is>
      </c>
      <c r="C104" s="5" t="inlineStr">
        <is>
          <t>Customer Service</t>
        </is>
      </c>
      <c r="D104" s="5" t="inlineStr">
        <is>
          <t>L1</t>
        </is>
      </c>
      <c r="E104" s="5" t="n">
        <v>1</v>
      </c>
      <c r="F104" s="5" t="n">
        <v>24750</v>
      </c>
      <c r="G104" s="41" t="n">
        <v>45697</v>
      </c>
      <c r="H104" s="41" t="n"/>
      <c r="I104" s="42">
        <f>IF(H104="",DATE(2099,12,31),H104)</f>
        <v/>
      </c>
      <c r="J104" s="23">
        <f>F104*E104</f>
        <v/>
      </c>
      <c r="K104" s="23">
        <f>J104*INDEX(Settings!$C$31:$C$36,MATCH(D104,Settings!$B$31:$B$36,0))</f>
        <v/>
      </c>
      <c r="L104" s="23">
        <f>J104+K104</f>
        <v/>
      </c>
      <c r="M104" s="23">
        <f>MIN(L104,Settings!$C$25)</f>
        <v/>
      </c>
      <c r="N104" s="23">
        <f>IF(B104="IT",L104*Settings!$C$11+L104*Settings!$C$12,M104*Settings!$C$16+M104*Settings!$C$17+L104*Settings!$C$18+L104*Settings!$C$19+L104*Settings!$C$20+L104*Settings!$C$21*Settings!$C$22)</f>
        <v/>
      </c>
      <c r="O104" s="23">
        <f>IF(B104="IT",J104/Settings!$C$13,0)</f>
        <v/>
      </c>
      <c r="P104" s="23">
        <f>L104+N104+O104</f>
        <v/>
      </c>
    </row>
    <row r="105">
      <c r="A105" s="5" t="inlineStr">
        <is>
          <t>E00148</t>
        </is>
      </c>
      <c r="B105" s="5" t="inlineStr">
        <is>
          <t>IT</t>
        </is>
      </c>
      <c r="C105" s="5" t="inlineStr">
        <is>
          <t>Tech</t>
        </is>
      </c>
      <c r="D105" s="5" t="inlineStr">
        <is>
          <t>L1</t>
        </is>
      </c>
      <c r="E105" s="5" t="n">
        <v>1</v>
      </c>
      <c r="F105" s="5" t="n">
        <v>36300</v>
      </c>
      <c r="G105" s="41" t="n">
        <v>44097</v>
      </c>
      <c r="H105" s="41" t="n"/>
      <c r="I105" s="42">
        <f>IF(H105="",DATE(2099,12,31),H105)</f>
        <v/>
      </c>
      <c r="J105" s="23">
        <f>F105*E105</f>
        <v/>
      </c>
      <c r="K105" s="23">
        <f>J105*INDEX(Settings!$C$31:$C$36,MATCH(D105,Settings!$B$31:$B$36,0))</f>
        <v/>
      </c>
      <c r="L105" s="23">
        <f>J105+K105</f>
        <v/>
      </c>
      <c r="M105" s="23">
        <f>MIN(L105,Settings!$C$25)</f>
        <v/>
      </c>
      <c r="N105" s="23">
        <f>IF(B105="IT",L105*Settings!$C$11+L105*Settings!$C$12,M105*Settings!$C$16+M105*Settings!$C$17+L105*Settings!$C$18+L105*Settings!$C$19+L105*Settings!$C$20+L105*Settings!$C$21*Settings!$C$22)</f>
        <v/>
      </c>
      <c r="O105" s="23">
        <f>IF(B105="IT",J105/Settings!$C$13,0)</f>
        <v/>
      </c>
      <c r="P105" s="23">
        <f>L105+N105+O105</f>
        <v/>
      </c>
    </row>
    <row r="106">
      <c r="A106" s="5" t="inlineStr">
        <is>
          <t>E00149</t>
        </is>
      </c>
      <c r="B106" s="5" t="inlineStr">
        <is>
          <t>IT</t>
        </is>
      </c>
      <c r="C106" s="5" t="inlineStr">
        <is>
          <t>Tech</t>
        </is>
      </c>
      <c r="D106" s="5" t="inlineStr">
        <is>
          <t>L1</t>
        </is>
      </c>
      <c r="E106" s="5" t="n">
        <v>1</v>
      </c>
      <c r="F106" s="5" t="n">
        <v>28150</v>
      </c>
      <c r="G106" s="41" t="n">
        <v>45695</v>
      </c>
      <c r="H106" s="41" t="n">
        <v>45945</v>
      </c>
      <c r="I106" s="42">
        <f>IF(H106="",DATE(2099,12,31),H106)</f>
        <v/>
      </c>
      <c r="J106" s="23">
        <f>F106*E106</f>
        <v/>
      </c>
      <c r="K106" s="23">
        <f>J106*INDEX(Settings!$C$31:$C$36,MATCH(D106,Settings!$B$31:$B$36,0))</f>
        <v/>
      </c>
      <c r="L106" s="23">
        <f>J106+K106</f>
        <v/>
      </c>
      <c r="M106" s="23">
        <f>MIN(L106,Settings!$C$25)</f>
        <v/>
      </c>
      <c r="N106" s="23">
        <f>IF(B106="IT",L106*Settings!$C$11+L106*Settings!$C$12,M106*Settings!$C$16+M106*Settings!$C$17+L106*Settings!$C$18+L106*Settings!$C$19+L106*Settings!$C$20+L106*Settings!$C$21*Settings!$C$22)</f>
        <v/>
      </c>
      <c r="O106" s="23">
        <f>IF(B106="IT",J106/Settings!$C$13,0)</f>
        <v/>
      </c>
      <c r="P106" s="23">
        <f>L106+N106+O106</f>
        <v/>
      </c>
    </row>
    <row r="107">
      <c r="A107" s="5" t="inlineStr">
        <is>
          <t>E00150</t>
        </is>
      </c>
      <c r="B107" s="5" t="inlineStr">
        <is>
          <t>IT</t>
        </is>
      </c>
      <c r="C107" s="5" t="inlineStr">
        <is>
          <t>Tech</t>
        </is>
      </c>
      <c r="D107" s="5" t="inlineStr">
        <is>
          <t>L2</t>
        </is>
      </c>
      <c r="E107" s="5" t="n">
        <v>1</v>
      </c>
      <c r="F107" s="5" t="n">
        <v>36750</v>
      </c>
      <c r="G107" s="41" t="n">
        <v>46145</v>
      </c>
      <c r="H107" s="41" t="n"/>
      <c r="I107" s="42">
        <f>IF(H107="",DATE(2099,12,31),H107)</f>
        <v/>
      </c>
      <c r="J107" s="23">
        <f>F107*E107</f>
        <v/>
      </c>
      <c r="K107" s="23">
        <f>J107*INDEX(Settings!$C$31:$C$36,MATCH(D107,Settings!$B$31:$B$36,0))</f>
        <v/>
      </c>
      <c r="L107" s="23">
        <f>J107+K107</f>
        <v/>
      </c>
      <c r="M107" s="23">
        <f>MIN(L107,Settings!$C$25)</f>
        <v/>
      </c>
      <c r="N107" s="23">
        <f>IF(B107="IT",L107*Settings!$C$11+L107*Settings!$C$12,M107*Settings!$C$16+M107*Settings!$C$17+L107*Settings!$C$18+L107*Settings!$C$19+L107*Settings!$C$20+L107*Settings!$C$21*Settings!$C$22)</f>
        <v/>
      </c>
      <c r="O107" s="23">
        <f>IF(B107="IT",J107/Settings!$C$13,0)</f>
        <v/>
      </c>
      <c r="P107" s="23">
        <f>L107+N107+O107</f>
        <v/>
      </c>
    </row>
    <row r="108">
      <c r="A108" s="5" t="inlineStr">
        <is>
          <t>E00152</t>
        </is>
      </c>
      <c r="B108" s="5" t="inlineStr">
        <is>
          <t>IT</t>
        </is>
      </c>
      <c r="C108" s="5" t="inlineStr">
        <is>
          <t>Customer Service</t>
        </is>
      </c>
      <c r="D108" s="5" t="inlineStr">
        <is>
          <t>L3</t>
        </is>
      </c>
      <c r="E108" s="5" t="n">
        <v>1</v>
      </c>
      <c r="F108" s="5" t="n">
        <v>39450</v>
      </c>
      <c r="G108" s="41" t="n">
        <v>45358</v>
      </c>
      <c r="H108" s="41" t="n"/>
      <c r="I108" s="42">
        <f>IF(H108="",DATE(2099,12,31),H108)</f>
        <v/>
      </c>
      <c r="J108" s="23">
        <f>F108*E108</f>
        <v/>
      </c>
      <c r="K108" s="23">
        <f>J108*INDEX(Settings!$C$31:$C$36,MATCH(D108,Settings!$B$31:$B$36,0))</f>
        <v/>
      </c>
      <c r="L108" s="23">
        <f>J108+K108</f>
        <v/>
      </c>
      <c r="M108" s="23">
        <f>MIN(L108,Settings!$C$25)</f>
        <v/>
      </c>
      <c r="N108" s="23">
        <f>IF(B108="IT",L108*Settings!$C$11+L108*Settings!$C$12,M108*Settings!$C$16+M108*Settings!$C$17+L108*Settings!$C$18+L108*Settings!$C$19+L108*Settings!$C$20+L108*Settings!$C$21*Settings!$C$22)</f>
        <v/>
      </c>
      <c r="O108" s="23">
        <f>IF(B108="IT",J108/Settings!$C$13,0)</f>
        <v/>
      </c>
      <c r="P108" s="23">
        <f>L108+N108+O108</f>
        <v/>
      </c>
    </row>
    <row r="109">
      <c r="A109" s="5" t="inlineStr">
        <is>
          <t>E00153</t>
        </is>
      </c>
      <c r="B109" s="5" t="inlineStr">
        <is>
          <t>PL</t>
        </is>
      </c>
      <c r="C109" s="5" t="inlineStr">
        <is>
          <t>Sales</t>
        </is>
      </c>
      <c r="D109" s="5" t="inlineStr">
        <is>
          <t>L2</t>
        </is>
      </c>
      <c r="E109" s="5" t="n">
        <v>1</v>
      </c>
      <c r="F109" s="5" t="n">
        <v>31200</v>
      </c>
      <c r="G109" s="41" t="n">
        <v>43145</v>
      </c>
      <c r="H109" s="41" t="n"/>
      <c r="I109" s="42">
        <f>IF(H109="",DATE(2099,12,31),H109)</f>
        <v/>
      </c>
      <c r="J109" s="23">
        <f>F109*E109</f>
        <v/>
      </c>
      <c r="K109" s="23">
        <f>J109*INDEX(Settings!$C$31:$C$36,MATCH(D109,Settings!$B$31:$B$36,0))</f>
        <v/>
      </c>
      <c r="L109" s="23">
        <f>J109+K109</f>
        <v/>
      </c>
      <c r="M109" s="23">
        <f>MIN(L109,Settings!$C$25)</f>
        <v/>
      </c>
      <c r="N109" s="23">
        <f>IF(B109="IT",L109*Settings!$C$11+L109*Settings!$C$12,M109*Settings!$C$16+M109*Settings!$C$17+L109*Settings!$C$18+L109*Settings!$C$19+L109*Settings!$C$20+L109*Settings!$C$21*Settings!$C$22)</f>
        <v/>
      </c>
      <c r="O109" s="23">
        <f>IF(B109="IT",J109/Settings!$C$13,0)</f>
        <v/>
      </c>
      <c r="P109" s="23">
        <f>L109+N109+O109</f>
        <v/>
      </c>
    </row>
    <row r="110">
      <c r="A110" s="5" t="inlineStr">
        <is>
          <t>E00154</t>
        </is>
      </c>
      <c r="B110" s="5" t="inlineStr">
        <is>
          <t>PL</t>
        </is>
      </c>
      <c r="C110" s="5" t="inlineStr">
        <is>
          <t>Tech</t>
        </is>
      </c>
      <c r="D110" s="5" t="inlineStr">
        <is>
          <t>L1</t>
        </is>
      </c>
      <c r="E110" s="5" t="n">
        <v>1</v>
      </c>
      <c r="F110" s="5" t="n">
        <v>27050</v>
      </c>
      <c r="G110" s="41" t="n">
        <v>41108</v>
      </c>
      <c r="H110" s="41" t="n"/>
      <c r="I110" s="42">
        <f>IF(H110="",DATE(2099,12,31),H110)</f>
        <v/>
      </c>
      <c r="J110" s="23">
        <f>F110*E110</f>
        <v/>
      </c>
      <c r="K110" s="23">
        <f>J110*INDEX(Settings!$C$31:$C$36,MATCH(D110,Settings!$B$31:$B$36,0))</f>
        <v/>
      </c>
      <c r="L110" s="23">
        <f>J110+K110</f>
        <v/>
      </c>
      <c r="M110" s="23">
        <f>MIN(L110,Settings!$C$25)</f>
        <v/>
      </c>
      <c r="N110" s="23">
        <f>IF(B110="IT",L110*Settings!$C$11+L110*Settings!$C$12,M110*Settings!$C$16+M110*Settings!$C$17+L110*Settings!$C$18+L110*Settings!$C$19+L110*Settings!$C$20+L110*Settings!$C$21*Settings!$C$22)</f>
        <v/>
      </c>
      <c r="O110" s="23">
        <f>IF(B110="IT",J110/Settings!$C$13,0)</f>
        <v/>
      </c>
      <c r="P110" s="23">
        <f>L110+N110+O110</f>
        <v/>
      </c>
    </row>
    <row r="111">
      <c r="A111" s="5" t="inlineStr">
        <is>
          <t>E00155</t>
        </is>
      </c>
      <c r="B111" s="5" t="inlineStr">
        <is>
          <t>PL</t>
        </is>
      </c>
      <c r="C111" s="5" t="inlineStr">
        <is>
          <t>Tech</t>
        </is>
      </c>
      <c r="D111" s="5" t="inlineStr">
        <is>
          <t>L2</t>
        </is>
      </c>
      <c r="E111" s="5" t="n">
        <v>1</v>
      </c>
      <c r="F111" s="5" t="n">
        <v>36400</v>
      </c>
      <c r="G111" s="41" t="n">
        <v>45285</v>
      </c>
      <c r="H111" s="41" t="n"/>
      <c r="I111" s="42">
        <f>IF(H111="",DATE(2099,12,31),H111)</f>
        <v/>
      </c>
      <c r="J111" s="23">
        <f>F111*E111</f>
        <v/>
      </c>
      <c r="K111" s="23">
        <f>J111*INDEX(Settings!$C$31:$C$36,MATCH(D111,Settings!$B$31:$B$36,0))</f>
        <v/>
      </c>
      <c r="L111" s="23">
        <f>J111+K111</f>
        <v/>
      </c>
      <c r="M111" s="23">
        <f>MIN(L111,Settings!$C$25)</f>
        <v/>
      </c>
      <c r="N111" s="23">
        <f>IF(B111="IT",L111*Settings!$C$11+L111*Settings!$C$12,M111*Settings!$C$16+M111*Settings!$C$17+L111*Settings!$C$18+L111*Settings!$C$19+L111*Settings!$C$20+L111*Settings!$C$21*Settings!$C$22)</f>
        <v/>
      </c>
      <c r="O111" s="23">
        <f>IF(B111="IT",J111/Settings!$C$13,0)</f>
        <v/>
      </c>
      <c r="P111" s="23">
        <f>L111+N111+O111</f>
        <v/>
      </c>
    </row>
    <row r="112">
      <c r="A112" s="5" t="inlineStr">
        <is>
          <t>E00157</t>
        </is>
      </c>
      <c r="B112" s="5" t="inlineStr">
        <is>
          <t>IT</t>
        </is>
      </c>
      <c r="C112" s="5" t="inlineStr">
        <is>
          <t>Finance</t>
        </is>
      </c>
      <c r="D112" s="5" t="inlineStr">
        <is>
          <t>L3</t>
        </is>
      </c>
      <c r="E112" s="5" t="n">
        <v>1</v>
      </c>
      <c r="F112" s="5" t="n">
        <v>45350</v>
      </c>
      <c r="G112" s="41" t="n">
        <v>44075</v>
      </c>
      <c r="H112" s="41" t="n"/>
      <c r="I112" s="42">
        <f>IF(H112="",DATE(2099,12,31),H112)</f>
        <v/>
      </c>
      <c r="J112" s="23">
        <f>F112*E112</f>
        <v/>
      </c>
      <c r="K112" s="23">
        <f>J112*INDEX(Settings!$C$31:$C$36,MATCH(D112,Settings!$B$31:$B$36,0))</f>
        <v/>
      </c>
      <c r="L112" s="23">
        <f>J112+K112</f>
        <v/>
      </c>
      <c r="M112" s="23">
        <f>MIN(L112,Settings!$C$25)</f>
        <v/>
      </c>
      <c r="N112" s="23">
        <f>IF(B112="IT",L112*Settings!$C$11+L112*Settings!$C$12,M112*Settings!$C$16+M112*Settings!$C$17+L112*Settings!$C$18+L112*Settings!$C$19+L112*Settings!$C$20+L112*Settings!$C$21*Settings!$C$22)</f>
        <v/>
      </c>
      <c r="O112" s="23">
        <f>IF(B112="IT",J112/Settings!$C$13,0)</f>
        <v/>
      </c>
      <c r="P112" s="23">
        <f>L112+N112+O112</f>
        <v/>
      </c>
    </row>
    <row r="113">
      <c r="A113" s="5" t="inlineStr">
        <is>
          <t>E00159</t>
        </is>
      </c>
      <c r="B113" s="5" t="inlineStr">
        <is>
          <t>PL</t>
        </is>
      </c>
      <c r="C113" s="5" t="inlineStr">
        <is>
          <t>Operations</t>
        </is>
      </c>
      <c r="D113" s="5" t="inlineStr">
        <is>
          <t>L3</t>
        </is>
      </c>
      <c r="E113" s="5" t="n">
        <v>1</v>
      </c>
      <c r="F113" s="5" t="n">
        <v>29250</v>
      </c>
      <c r="G113" s="41" t="n">
        <v>46068</v>
      </c>
      <c r="H113" s="41" t="n"/>
      <c r="I113" s="42">
        <f>IF(H113="",DATE(2099,12,31),H113)</f>
        <v/>
      </c>
      <c r="J113" s="23">
        <f>F113*E113</f>
        <v/>
      </c>
      <c r="K113" s="23">
        <f>J113*INDEX(Settings!$C$31:$C$36,MATCH(D113,Settings!$B$31:$B$36,0))</f>
        <v/>
      </c>
      <c r="L113" s="23">
        <f>J113+K113</f>
        <v/>
      </c>
      <c r="M113" s="23">
        <f>MIN(L113,Settings!$C$25)</f>
        <v/>
      </c>
      <c r="N113" s="23">
        <f>IF(B113="IT",L113*Settings!$C$11+L113*Settings!$C$12,M113*Settings!$C$16+M113*Settings!$C$17+L113*Settings!$C$18+L113*Settings!$C$19+L113*Settings!$C$20+L113*Settings!$C$21*Settings!$C$22)</f>
        <v/>
      </c>
      <c r="O113" s="23">
        <f>IF(B113="IT",J113/Settings!$C$13,0)</f>
        <v/>
      </c>
      <c r="P113" s="23">
        <f>L113+N113+O113</f>
        <v/>
      </c>
    </row>
    <row r="114">
      <c r="A114" s="5" t="inlineStr">
        <is>
          <t>E00160</t>
        </is>
      </c>
      <c r="B114" s="5" t="inlineStr">
        <is>
          <t>PL</t>
        </is>
      </c>
      <c r="C114" s="5" t="inlineStr">
        <is>
          <t>Operations</t>
        </is>
      </c>
      <c r="D114" s="5" t="inlineStr">
        <is>
          <t>L2</t>
        </is>
      </c>
      <c r="E114" s="5" t="n">
        <v>1</v>
      </c>
      <c r="F114" s="5" t="n">
        <v>25800</v>
      </c>
      <c r="G114" s="41" t="n">
        <v>44480</v>
      </c>
      <c r="H114" s="41" t="n"/>
      <c r="I114" s="42">
        <f>IF(H114="",DATE(2099,12,31),H114)</f>
        <v/>
      </c>
      <c r="J114" s="23">
        <f>F114*E114</f>
        <v/>
      </c>
      <c r="K114" s="23">
        <f>J114*INDEX(Settings!$C$31:$C$36,MATCH(D114,Settings!$B$31:$B$36,0))</f>
        <v/>
      </c>
      <c r="L114" s="23">
        <f>J114+K114</f>
        <v/>
      </c>
      <c r="M114" s="23">
        <f>MIN(L114,Settings!$C$25)</f>
        <v/>
      </c>
      <c r="N114" s="23">
        <f>IF(B114="IT",L114*Settings!$C$11+L114*Settings!$C$12,M114*Settings!$C$16+M114*Settings!$C$17+L114*Settings!$C$18+L114*Settings!$C$19+L114*Settings!$C$20+L114*Settings!$C$21*Settings!$C$22)</f>
        <v/>
      </c>
      <c r="O114" s="23">
        <f>IF(B114="IT",J114/Settings!$C$13,0)</f>
        <v/>
      </c>
      <c r="P114" s="23">
        <f>L114+N114+O114</f>
        <v/>
      </c>
    </row>
    <row r="115">
      <c r="A115" s="5" t="inlineStr">
        <is>
          <t>E00162</t>
        </is>
      </c>
      <c r="B115" s="5" t="inlineStr">
        <is>
          <t>PL</t>
        </is>
      </c>
      <c r="C115" s="5" t="inlineStr">
        <is>
          <t>Finance</t>
        </is>
      </c>
      <c r="D115" s="5" t="inlineStr">
        <is>
          <t>L2</t>
        </is>
      </c>
      <c r="E115" s="5" t="n">
        <v>1</v>
      </c>
      <c r="F115" s="5" t="n">
        <v>31200</v>
      </c>
      <c r="G115" s="41" t="n">
        <v>45035</v>
      </c>
      <c r="H115" s="41" t="n"/>
      <c r="I115" s="42">
        <f>IF(H115="",DATE(2099,12,31),H115)</f>
        <v/>
      </c>
      <c r="J115" s="23">
        <f>F115*E115</f>
        <v/>
      </c>
      <c r="K115" s="23">
        <f>J115*INDEX(Settings!$C$31:$C$36,MATCH(D115,Settings!$B$31:$B$36,0))</f>
        <v/>
      </c>
      <c r="L115" s="23">
        <f>J115+K115</f>
        <v/>
      </c>
      <c r="M115" s="23">
        <f>MIN(L115,Settings!$C$25)</f>
        <v/>
      </c>
      <c r="N115" s="23">
        <f>IF(B115="IT",L115*Settings!$C$11+L115*Settings!$C$12,M115*Settings!$C$16+M115*Settings!$C$17+L115*Settings!$C$18+L115*Settings!$C$19+L115*Settings!$C$20+L115*Settings!$C$21*Settings!$C$22)</f>
        <v/>
      </c>
      <c r="O115" s="23">
        <f>IF(B115="IT",J115/Settings!$C$13,0)</f>
        <v/>
      </c>
      <c r="P115" s="23">
        <f>L115+N115+O115</f>
        <v/>
      </c>
    </row>
    <row r="116">
      <c r="A116" s="5" t="inlineStr">
        <is>
          <t>E00164</t>
        </is>
      </c>
      <c r="B116" s="5" t="inlineStr">
        <is>
          <t>IT</t>
        </is>
      </c>
      <c r="C116" s="5" t="inlineStr">
        <is>
          <t>Sales</t>
        </is>
      </c>
      <c r="D116" s="5" t="inlineStr">
        <is>
          <t>L2</t>
        </is>
      </c>
      <c r="E116" s="5" t="n">
        <v>1</v>
      </c>
      <c r="F116" s="5" t="n">
        <v>36300</v>
      </c>
      <c r="G116" s="41" t="n">
        <v>45012</v>
      </c>
      <c r="H116" s="41" t="n"/>
      <c r="I116" s="42">
        <f>IF(H116="",DATE(2099,12,31),H116)</f>
        <v/>
      </c>
      <c r="J116" s="23">
        <f>F116*E116</f>
        <v/>
      </c>
      <c r="K116" s="23">
        <f>J116*INDEX(Settings!$C$31:$C$36,MATCH(D116,Settings!$B$31:$B$36,0))</f>
        <v/>
      </c>
      <c r="L116" s="23">
        <f>J116+K116</f>
        <v/>
      </c>
      <c r="M116" s="23">
        <f>MIN(L116,Settings!$C$25)</f>
        <v/>
      </c>
      <c r="N116" s="23">
        <f>IF(B116="IT",L116*Settings!$C$11+L116*Settings!$C$12,M116*Settings!$C$16+M116*Settings!$C$17+L116*Settings!$C$18+L116*Settings!$C$19+L116*Settings!$C$20+L116*Settings!$C$21*Settings!$C$22)</f>
        <v/>
      </c>
      <c r="O116" s="23">
        <f>IF(B116="IT",J116/Settings!$C$13,0)</f>
        <v/>
      </c>
      <c r="P116" s="23">
        <f>L116+N116+O116</f>
        <v/>
      </c>
    </row>
    <row r="117">
      <c r="A117" s="5" t="inlineStr">
        <is>
          <t>E00166</t>
        </is>
      </c>
      <c r="B117" s="5" t="inlineStr">
        <is>
          <t>IT</t>
        </is>
      </c>
      <c r="C117" s="5" t="inlineStr">
        <is>
          <t>Tech</t>
        </is>
      </c>
      <c r="D117" s="5" t="inlineStr">
        <is>
          <t>L4</t>
        </is>
      </c>
      <c r="E117" s="5" t="n">
        <v>1</v>
      </c>
      <c r="F117" s="5" t="n">
        <v>69650</v>
      </c>
      <c r="G117" s="41" t="n">
        <v>43679</v>
      </c>
      <c r="H117" s="41" t="n"/>
      <c r="I117" s="42">
        <f>IF(H117="",DATE(2099,12,31),H117)</f>
        <v/>
      </c>
      <c r="J117" s="23">
        <f>F117*E117</f>
        <v/>
      </c>
      <c r="K117" s="23">
        <f>J117*INDEX(Settings!$C$31:$C$36,MATCH(D117,Settings!$B$31:$B$36,0))</f>
        <v/>
      </c>
      <c r="L117" s="23">
        <f>J117+K117</f>
        <v/>
      </c>
      <c r="M117" s="23">
        <f>MIN(L117,Settings!$C$25)</f>
        <v/>
      </c>
      <c r="N117" s="23">
        <f>IF(B117="IT",L117*Settings!$C$11+L117*Settings!$C$12,M117*Settings!$C$16+M117*Settings!$C$17+L117*Settings!$C$18+L117*Settings!$C$19+L117*Settings!$C$20+L117*Settings!$C$21*Settings!$C$22)</f>
        <v/>
      </c>
      <c r="O117" s="23">
        <f>IF(B117="IT",J117/Settings!$C$13,0)</f>
        <v/>
      </c>
      <c r="P117" s="23">
        <f>L117+N117+O117</f>
        <v/>
      </c>
    </row>
    <row r="118">
      <c r="A118" s="5" t="inlineStr">
        <is>
          <t>E00167</t>
        </is>
      </c>
      <c r="B118" s="5" t="inlineStr">
        <is>
          <t>IT</t>
        </is>
      </c>
      <c r="C118" s="5" t="inlineStr">
        <is>
          <t>Customer Service</t>
        </is>
      </c>
      <c r="D118" s="5" t="inlineStr">
        <is>
          <t>L4</t>
        </is>
      </c>
      <c r="E118" s="5" t="n">
        <v>1</v>
      </c>
      <c r="F118" s="5" t="n">
        <v>46350</v>
      </c>
      <c r="G118" s="41" t="n">
        <v>44934</v>
      </c>
      <c r="H118" s="41" t="n"/>
      <c r="I118" s="42">
        <f>IF(H118="",DATE(2099,12,31),H118)</f>
        <v/>
      </c>
      <c r="J118" s="23">
        <f>F118*E118</f>
        <v/>
      </c>
      <c r="K118" s="23">
        <f>J118*INDEX(Settings!$C$31:$C$36,MATCH(D118,Settings!$B$31:$B$36,0))</f>
        <v/>
      </c>
      <c r="L118" s="23">
        <f>J118+K118</f>
        <v/>
      </c>
      <c r="M118" s="23">
        <f>MIN(L118,Settings!$C$25)</f>
        <v/>
      </c>
      <c r="N118" s="23">
        <f>IF(B118="IT",L118*Settings!$C$11+L118*Settings!$C$12,M118*Settings!$C$16+M118*Settings!$C$17+L118*Settings!$C$18+L118*Settings!$C$19+L118*Settings!$C$20+L118*Settings!$C$21*Settings!$C$22)</f>
        <v/>
      </c>
      <c r="O118" s="23">
        <f>IF(B118="IT",J118/Settings!$C$13,0)</f>
        <v/>
      </c>
      <c r="P118" s="23">
        <f>L118+N118+O118</f>
        <v/>
      </c>
    </row>
    <row r="119">
      <c r="A119" s="5" t="inlineStr">
        <is>
          <t>E00168</t>
        </is>
      </c>
      <c r="B119" s="5" t="inlineStr">
        <is>
          <t>PL</t>
        </is>
      </c>
      <c r="C119" s="5" t="inlineStr">
        <is>
          <t>Customer Service</t>
        </is>
      </c>
      <c r="D119" s="5" t="inlineStr">
        <is>
          <t>L2</t>
        </is>
      </c>
      <c r="E119" s="5" t="n">
        <v>1</v>
      </c>
      <c r="F119" s="5" t="n">
        <v>24300</v>
      </c>
      <c r="G119" s="41" t="n">
        <v>45240</v>
      </c>
      <c r="H119" s="41" t="n">
        <v>45851</v>
      </c>
      <c r="I119" s="42">
        <f>IF(H119="",DATE(2099,12,31),H119)</f>
        <v/>
      </c>
      <c r="J119" s="23">
        <f>F119*E119</f>
        <v/>
      </c>
      <c r="K119" s="23">
        <f>J119*INDEX(Settings!$C$31:$C$36,MATCH(D119,Settings!$B$31:$B$36,0))</f>
        <v/>
      </c>
      <c r="L119" s="23">
        <f>J119+K119</f>
        <v/>
      </c>
      <c r="M119" s="23">
        <f>MIN(L119,Settings!$C$25)</f>
        <v/>
      </c>
      <c r="N119" s="23">
        <f>IF(B119="IT",L119*Settings!$C$11+L119*Settings!$C$12,M119*Settings!$C$16+M119*Settings!$C$17+L119*Settings!$C$18+L119*Settings!$C$19+L119*Settings!$C$20+L119*Settings!$C$21*Settings!$C$22)</f>
        <v/>
      </c>
      <c r="O119" s="23">
        <f>IF(B119="IT",J119/Settings!$C$13,0)</f>
        <v/>
      </c>
      <c r="P119" s="23">
        <f>L119+N119+O119</f>
        <v/>
      </c>
    </row>
    <row r="120">
      <c r="A120" s="5" t="inlineStr">
        <is>
          <t>E00169</t>
        </is>
      </c>
      <c r="B120" s="5" t="inlineStr">
        <is>
          <t>PL</t>
        </is>
      </c>
      <c r="C120" s="5" t="inlineStr">
        <is>
          <t>Sales</t>
        </is>
      </c>
      <c r="D120" s="5" t="inlineStr">
        <is>
          <t>L6</t>
        </is>
      </c>
      <c r="E120" s="5" t="n">
        <v>1</v>
      </c>
      <c r="F120" s="5" t="n">
        <v>70300</v>
      </c>
      <c r="G120" s="41" t="n">
        <v>45968</v>
      </c>
      <c r="H120" s="41" t="n">
        <v>46074</v>
      </c>
      <c r="I120" s="42">
        <f>IF(H120="",DATE(2099,12,31),H120)</f>
        <v/>
      </c>
      <c r="J120" s="23">
        <f>F120*E120</f>
        <v/>
      </c>
      <c r="K120" s="23">
        <f>J120*INDEX(Settings!$C$31:$C$36,MATCH(D120,Settings!$B$31:$B$36,0))</f>
        <v/>
      </c>
      <c r="L120" s="23">
        <f>J120+K120</f>
        <v/>
      </c>
      <c r="M120" s="23">
        <f>MIN(L120,Settings!$C$25)</f>
        <v/>
      </c>
      <c r="N120" s="23">
        <f>IF(B120="IT",L120*Settings!$C$11+L120*Settings!$C$12,M120*Settings!$C$16+M120*Settings!$C$17+L120*Settings!$C$18+L120*Settings!$C$19+L120*Settings!$C$20+L120*Settings!$C$21*Settings!$C$22)</f>
        <v/>
      </c>
      <c r="O120" s="23">
        <f>IF(B120="IT",J120/Settings!$C$13,0)</f>
        <v/>
      </c>
      <c r="P120" s="23">
        <f>L120+N120+O120</f>
        <v/>
      </c>
    </row>
    <row r="121">
      <c r="A121" s="5" t="inlineStr">
        <is>
          <t>E00170</t>
        </is>
      </c>
      <c r="B121" s="5" t="inlineStr">
        <is>
          <t>IT</t>
        </is>
      </c>
      <c r="C121" s="5" t="inlineStr">
        <is>
          <t>Operations</t>
        </is>
      </c>
      <c r="D121" s="5" t="inlineStr">
        <is>
          <t>L3</t>
        </is>
      </c>
      <c r="E121" s="5" t="n">
        <v>1</v>
      </c>
      <c r="F121" s="5" t="n">
        <v>38150</v>
      </c>
      <c r="G121" s="41" t="n">
        <v>44967</v>
      </c>
      <c r="H121" s="41" t="n"/>
      <c r="I121" s="42">
        <f>IF(H121="",DATE(2099,12,31),H121)</f>
        <v/>
      </c>
      <c r="J121" s="23">
        <f>F121*E121</f>
        <v/>
      </c>
      <c r="K121" s="23">
        <f>J121*INDEX(Settings!$C$31:$C$36,MATCH(D121,Settings!$B$31:$B$36,0))</f>
        <v/>
      </c>
      <c r="L121" s="23">
        <f>J121+K121</f>
        <v/>
      </c>
      <c r="M121" s="23">
        <f>MIN(L121,Settings!$C$25)</f>
        <v/>
      </c>
      <c r="N121" s="23">
        <f>IF(B121="IT",L121*Settings!$C$11+L121*Settings!$C$12,M121*Settings!$C$16+M121*Settings!$C$17+L121*Settings!$C$18+L121*Settings!$C$19+L121*Settings!$C$20+L121*Settings!$C$21*Settings!$C$22)</f>
        <v/>
      </c>
      <c r="O121" s="23">
        <f>IF(B121="IT",J121/Settings!$C$13,0)</f>
        <v/>
      </c>
      <c r="P121" s="23">
        <f>L121+N121+O121</f>
        <v/>
      </c>
    </row>
    <row r="122">
      <c r="A122" s="5" t="inlineStr">
        <is>
          <t>E00171</t>
        </is>
      </c>
      <c r="B122" s="5" t="inlineStr">
        <is>
          <t>IT</t>
        </is>
      </c>
      <c r="C122" s="5" t="inlineStr">
        <is>
          <t>Operations</t>
        </is>
      </c>
      <c r="D122" s="5" t="inlineStr">
        <is>
          <t>L1</t>
        </is>
      </c>
      <c r="E122" s="5" t="n">
        <v>1</v>
      </c>
      <c r="F122" s="5" t="n">
        <v>19250</v>
      </c>
      <c r="G122" s="41" t="n">
        <v>45921</v>
      </c>
      <c r="H122" s="41" t="n">
        <v>46041</v>
      </c>
      <c r="I122" s="42">
        <f>IF(H122="",DATE(2099,12,31),H122)</f>
        <v/>
      </c>
      <c r="J122" s="23">
        <f>F122*E122</f>
        <v/>
      </c>
      <c r="K122" s="23">
        <f>J122*INDEX(Settings!$C$31:$C$36,MATCH(D122,Settings!$B$31:$B$36,0))</f>
        <v/>
      </c>
      <c r="L122" s="23">
        <f>J122+K122</f>
        <v/>
      </c>
      <c r="M122" s="23">
        <f>MIN(L122,Settings!$C$25)</f>
        <v/>
      </c>
      <c r="N122" s="23">
        <f>IF(B122="IT",L122*Settings!$C$11+L122*Settings!$C$12,M122*Settings!$C$16+M122*Settings!$C$17+L122*Settings!$C$18+L122*Settings!$C$19+L122*Settings!$C$20+L122*Settings!$C$21*Settings!$C$22)</f>
        <v/>
      </c>
      <c r="O122" s="23">
        <f>IF(B122="IT",J122/Settings!$C$13,0)</f>
        <v/>
      </c>
      <c r="P122" s="23">
        <f>L122+N122+O122</f>
        <v/>
      </c>
    </row>
    <row r="123">
      <c r="A123" s="5" t="inlineStr">
        <is>
          <t>E00172</t>
        </is>
      </c>
      <c r="B123" s="5" t="inlineStr">
        <is>
          <t>IT</t>
        </is>
      </c>
      <c r="C123" s="5" t="inlineStr">
        <is>
          <t>Sales</t>
        </is>
      </c>
      <c r="D123" s="5" t="inlineStr">
        <is>
          <t>L3</t>
        </is>
      </c>
      <c r="E123" s="5" t="n">
        <v>1</v>
      </c>
      <c r="F123" s="5" t="n">
        <v>44900</v>
      </c>
      <c r="G123" s="41" t="n">
        <v>45631</v>
      </c>
      <c r="H123" s="41" t="n"/>
      <c r="I123" s="42">
        <f>IF(H123="",DATE(2099,12,31),H123)</f>
        <v/>
      </c>
      <c r="J123" s="23">
        <f>F123*E123</f>
        <v/>
      </c>
      <c r="K123" s="23">
        <f>J123*INDEX(Settings!$C$31:$C$36,MATCH(D123,Settings!$B$31:$B$36,0))</f>
        <v/>
      </c>
      <c r="L123" s="23">
        <f>J123+K123</f>
        <v/>
      </c>
      <c r="M123" s="23">
        <f>MIN(L123,Settings!$C$25)</f>
        <v/>
      </c>
      <c r="N123" s="23">
        <f>IF(B123="IT",L123*Settings!$C$11+L123*Settings!$C$12,M123*Settings!$C$16+M123*Settings!$C$17+L123*Settings!$C$18+L123*Settings!$C$19+L123*Settings!$C$20+L123*Settings!$C$21*Settings!$C$22)</f>
        <v/>
      </c>
      <c r="O123" s="23">
        <f>IF(B123="IT",J123/Settings!$C$13,0)</f>
        <v/>
      </c>
      <c r="P123" s="23">
        <f>L123+N123+O123</f>
        <v/>
      </c>
    </row>
    <row r="124">
      <c r="A124" s="5" t="inlineStr">
        <is>
          <t>E00174</t>
        </is>
      </c>
      <c r="B124" s="5" t="inlineStr">
        <is>
          <t>IT</t>
        </is>
      </c>
      <c r="C124" s="5" t="inlineStr">
        <is>
          <t>Sales</t>
        </is>
      </c>
      <c r="D124" s="5" t="inlineStr">
        <is>
          <t>L1</t>
        </is>
      </c>
      <c r="E124" s="5" t="n">
        <v>0.8</v>
      </c>
      <c r="F124" s="5" t="n">
        <v>22750</v>
      </c>
      <c r="G124" s="41" t="n">
        <v>45809</v>
      </c>
      <c r="H124" s="41" t="n"/>
      <c r="I124" s="42">
        <f>IF(H124="",DATE(2099,12,31),H124)</f>
        <v/>
      </c>
      <c r="J124" s="23">
        <f>F124*E124</f>
        <v/>
      </c>
      <c r="K124" s="23">
        <f>J124*INDEX(Settings!$C$31:$C$36,MATCH(D124,Settings!$B$31:$B$36,0))</f>
        <v/>
      </c>
      <c r="L124" s="23">
        <f>J124+K124</f>
        <v/>
      </c>
      <c r="M124" s="23">
        <f>MIN(L124,Settings!$C$25)</f>
        <v/>
      </c>
      <c r="N124" s="23">
        <f>IF(B124="IT",L124*Settings!$C$11+L124*Settings!$C$12,M124*Settings!$C$16+M124*Settings!$C$17+L124*Settings!$C$18+L124*Settings!$C$19+L124*Settings!$C$20+L124*Settings!$C$21*Settings!$C$22)</f>
        <v/>
      </c>
      <c r="O124" s="23">
        <f>IF(B124="IT",J124/Settings!$C$13,0)</f>
        <v/>
      </c>
      <c r="P124" s="23">
        <f>L124+N124+O124</f>
        <v/>
      </c>
    </row>
    <row r="125">
      <c r="A125" s="5" t="inlineStr">
        <is>
          <t>E00175</t>
        </is>
      </c>
      <c r="B125" s="5" t="inlineStr">
        <is>
          <t>PL</t>
        </is>
      </c>
      <c r="C125" s="5" t="inlineStr">
        <is>
          <t>Operations</t>
        </is>
      </c>
      <c r="D125" s="5" t="inlineStr">
        <is>
          <t>L1</t>
        </is>
      </c>
      <c r="E125" s="5" t="n">
        <v>1</v>
      </c>
      <c r="F125" s="5" t="n">
        <v>20600</v>
      </c>
      <c r="G125" s="41" t="n">
        <v>43446</v>
      </c>
      <c r="H125" s="41" t="n"/>
      <c r="I125" s="42">
        <f>IF(H125="",DATE(2099,12,31),H125)</f>
        <v/>
      </c>
      <c r="J125" s="23">
        <f>F125*E125</f>
        <v/>
      </c>
      <c r="K125" s="23">
        <f>J125*INDEX(Settings!$C$31:$C$36,MATCH(D125,Settings!$B$31:$B$36,0))</f>
        <v/>
      </c>
      <c r="L125" s="23">
        <f>J125+K125</f>
        <v/>
      </c>
      <c r="M125" s="23">
        <f>MIN(L125,Settings!$C$25)</f>
        <v/>
      </c>
      <c r="N125" s="23">
        <f>IF(B125="IT",L125*Settings!$C$11+L125*Settings!$C$12,M125*Settings!$C$16+M125*Settings!$C$17+L125*Settings!$C$18+L125*Settings!$C$19+L125*Settings!$C$20+L125*Settings!$C$21*Settings!$C$22)</f>
        <v/>
      </c>
      <c r="O125" s="23">
        <f>IF(B125="IT",J125/Settings!$C$13,0)</f>
        <v/>
      </c>
      <c r="P125" s="23">
        <f>L125+N125+O125</f>
        <v/>
      </c>
    </row>
    <row r="126">
      <c r="A126" s="5" t="inlineStr">
        <is>
          <t>E00177</t>
        </is>
      </c>
      <c r="B126" s="5" t="inlineStr">
        <is>
          <t>PL</t>
        </is>
      </c>
      <c r="C126" s="5" t="inlineStr">
        <is>
          <t>Tech</t>
        </is>
      </c>
      <c r="D126" s="5" t="inlineStr">
        <is>
          <t>L5</t>
        </is>
      </c>
      <c r="E126" s="5" t="n">
        <v>0.8</v>
      </c>
      <c r="F126" s="5" t="n">
        <v>73000</v>
      </c>
      <c r="G126" s="41" t="n">
        <v>44775</v>
      </c>
      <c r="H126" s="41" t="n"/>
      <c r="I126" s="42">
        <f>IF(H126="",DATE(2099,12,31),H126)</f>
        <v/>
      </c>
      <c r="J126" s="23">
        <f>F126*E126</f>
        <v/>
      </c>
      <c r="K126" s="23">
        <f>J126*INDEX(Settings!$C$31:$C$36,MATCH(D126,Settings!$B$31:$B$36,0))</f>
        <v/>
      </c>
      <c r="L126" s="23">
        <f>J126+K126</f>
        <v/>
      </c>
      <c r="M126" s="23">
        <f>MIN(L126,Settings!$C$25)</f>
        <v/>
      </c>
      <c r="N126" s="23">
        <f>IF(B126="IT",L126*Settings!$C$11+L126*Settings!$C$12,M126*Settings!$C$16+M126*Settings!$C$17+L126*Settings!$C$18+L126*Settings!$C$19+L126*Settings!$C$20+L126*Settings!$C$21*Settings!$C$22)</f>
        <v/>
      </c>
      <c r="O126" s="23">
        <f>IF(B126="IT",J126/Settings!$C$13,0)</f>
        <v/>
      </c>
      <c r="P126" s="23">
        <f>L126+N126+O126</f>
        <v/>
      </c>
    </row>
    <row r="127">
      <c r="A127" s="5" t="inlineStr">
        <is>
          <t>E00178</t>
        </is>
      </c>
      <c r="B127" s="5" t="inlineStr">
        <is>
          <t>IT</t>
        </is>
      </c>
      <c r="C127" s="5" t="inlineStr">
        <is>
          <t>Customer Service</t>
        </is>
      </c>
      <c r="D127" s="5" t="inlineStr">
        <is>
          <t>L1</t>
        </is>
      </c>
      <c r="E127" s="5" t="n">
        <v>1</v>
      </c>
      <c r="F127" s="5" t="n">
        <v>25600</v>
      </c>
      <c r="G127" s="41" t="n">
        <v>45702</v>
      </c>
      <c r="H127" s="41" t="n"/>
      <c r="I127" s="42">
        <f>IF(H127="",DATE(2099,12,31),H127)</f>
        <v/>
      </c>
      <c r="J127" s="23">
        <f>F127*E127</f>
        <v/>
      </c>
      <c r="K127" s="23">
        <f>J127*INDEX(Settings!$C$31:$C$36,MATCH(D127,Settings!$B$31:$B$36,0))</f>
        <v/>
      </c>
      <c r="L127" s="23">
        <f>J127+K127</f>
        <v/>
      </c>
      <c r="M127" s="23">
        <f>MIN(L127,Settings!$C$25)</f>
        <v/>
      </c>
      <c r="N127" s="23">
        <f>IF(B127="IT",L127*Settings!$C$11+L127*Settings!$C$12,M127*Settings!$C$16+M127*Settings!$C$17+L127*Settings!$C$18+L127*Settings!$C$19+L127*Settings!$C$20+L127*Settings!$C$21*Settings!$C$22)</f>
        <v/>
      </c>
      <c r="O127" s="23">
        <f>IF(B127="IT",J127/Settings!$C$13,0)</f>
        <v/>
      </c>
      <c r="P127" s="23">
        <f>L127+N127+O127</f>
        <v/>
      </c>
    </row>
    <row r="128">
      <c r="A128" s="5" t="inlineStr">
        <is>
          <t>E00179</t>
        </is>
      </c>
      <c r="B128" s="5" t="inlineStr">
        <is>
          <t>PL</t>
        </is>
      </c>
      <c r="C128" s="5" t="inlineStr">
        <is>
          <t>Customer Service</t>
        </is>
      </c>
      <c r="D128" s="5" t="inlineStr">
        <is>
          <t>L3</t>
        </is>
      </c>
      <c r="E128" s="5" t="n">
        <v>1</v>
      </c>
      <c r="F128" s="5" t="n">
        <v>28750</v>
      </c>
      <c r="G128" s="41" t="n">
        <v>44663</v>
      </c>
      <c r="H128" s="41" t="n">
        <v>45841</v>
      </c>
      <c r="I128" s="42">
        <f>IF(H128="",DATE(2099,12,31),H128)</f>
        <v/>
      </c>
      <c r="J128" s="23">
        <f>F128*E128</f>
        <v/>
      </c>
      <c r="K128" s="23">
        <f>J128*INDEX(Settings!$C$31:$C$36,MATCH(D128,Settings!$B$31:$B$36,0))</f>
        <v/>
      </c>
      <c r="L128" s="23">
        <f>J128+K128</f>
        <v/>
      </c>
      <c r="M128" s="23">
        <f>MIN(L128,Settings!$C$25)</f>
        <v/>
      </c>
      <c r="N128" s="23">
        <f>IF(B128="IT",L128*Settings!$C$11+L128*Settings!$C$12,M128*Settings!$C$16+M128*Settings!$C$17+L128*Settings!$C$18+L128*Settings!$C$19+L128*Settings!$C$20+L128*Settings!$C$21*Settings!$C$22)</f>
        <v/>
      </c>
      <c r="O128" s="23">
        <f>IF(B128="IT",J128/Settings!$C$13,0)</f>
        <v/>
      </c>
      <c r="P128" s="23">
        <f>L128+N128+O128</f>
        <v/>
      </c>
    </row>
    <row r="129">
      <c r="A129" s="5" t="inlineStr">
        <is>
          <t>E00180</t>
        </is>
      </c>
      <c r="B129" s="5" t="inlineStr">
        <is>
          <t>PL</t>
        </is>
      </c>
      <c r="C129" s="5" t="inlineStr">
        <is>
          <t>Customer Service</t>
        </is>
      </c>
      <c r="D129" s="5" t="inlineStr">
        <is>
          <t>L4</t>
        </is>
      </c>
      <c r="E129" s="5" t="n">
        <v>1</v>
      </c>
      <c r="F129" s="5" t="n">
        <v>40700</v>
      </c>
      <c r="G129" s="41" t="n">
        <v>45193</v>
      </c>
      <c r="H129" s="41" t="n"/>
      <c r="I129" s="42">
        <f>IF(H129="",DATE(2099,12,31),H129)</f>
        <v/>
      </c>
      <c r="J129" s="23">
        <f>F129*E129</f>
        <v/>
      </c>
      <c r="K129" s="23">
        <f>J129*INDEX(Settings!$C$31:$C$36,MATCH(D129,Settings!$B$31:$B$36,0))</f>
        <v/>
      </c>
      <c r="L129" s="23">
        <f>J129+K129</f>
        <v/>
      </c>
      <c r="M129" s="23">
        <f>MIN(L129,Settings!$C$25)</f>
        <v/>
      </c>
      <c r="N129" s="23">
        <f>IF(B129="IT",L129*Settings!$C$11+L129*Settings!$C$12,M129*Settings!$C$16+M129*Settings!$C$17+L129*Settings!$C$18+L129*Settings!$C$19+L129*Settings!$C$20+L129*Settings!$C$21*Settings!$C$22)</f>
        <v/>
      </c>
      <c r="O129" s="23">
        <f>IF(B129="IT",J129/Settings!$C$13,0)</f>
        <v/>
      </c>
      <c r="P129" s="23">
        <f>L129+N129+O129</f>
        <v/>
      </c>
    </row>
    <row r="130">
      <c r="A130" s="5" t="inlineStr">
        <is>
          <t>E00182</t>
        </is>
      </c>
      <c r="B130" s="5" t="inlineStr">
        <is>
          <t>PL</t>
        </is>
      </c>
      <c r="C130" s="5" t="inlineStr">
        <is>
          <t>Operations</t>
        </is>
      </c>
      <c r="D130" s="5" t="inlineStr">
        <is>
          <t>L2</t>
        </is>
      </c>
      <c r="E130" s="5" t="n">
        <v>1</v>
      </c>
      <c r="F130" s="5" t="n">
        <v>24750</v>
      </c>
      <c r="G130" s="41" t="n">
        <v>44959</v>
      </c>
      <c r="H130" s="41" t="n"/>
      <c r="I130" s="42">
        <f>IF(H130="",DATE(2099,12,31),H130)</f>
        <v/>
      </c>
      <c r="J130" s="23">
        <f>F130*E130</f>
        <v/>
      </c>
      <c r="K130" s="23">
        <f>J130*INDEX(Settings!$C$31:$C$36,MATCH(D130,Settings!$B$31:$B$36,0))</f>
        <v/>
      </c>
      <c r="L130" s="23">
        <f>J130+K130</f>
        <v/>
      </c>
      <c r="M130" s="23">
        <f>MIN(L130,Settings!$C$25)</f>
        <v/>
      </c>
      <c r="N130" s="23">
        <f>IF(B130="IT",L130*Settings!$C$11+L130*Settings!$C$12,M130*Settings!$C$16+M130*Settings!$C$17+L130*Settings!$C$18+L130*Settings!$C$19+L130*Settings!$C$20+L130*Settings!$C$21*Settings!$C$22)</f>
        <v/>
      </c>
      <c r="O130" s="23">
        <f>IF(B130="IT",J130/Settings!$C$13,0)</f>
        <v/>
      </c>
      <c r="P130" s="23">
        <f>L130+N130+O130</f>
        <v/>
      </c>
    </row>
    <row r="131">
      <c r="A131" s="5" t="inlineStr">
        <is>
          <t>E00183</t>
        </is>
      </c>
      <c r="B131" s="5" t="inlineStr">
        <is>
          <t>IT</t>
        </is>
      </c>
      <c r="C131" s="5" t="inlineStr">
        <is>
          <t>Customer Service</t>
        </is>
      </c>
      <c r="D131" s="5" t="inlineStr">
        <is>
          <t>L1</t>
        </is>
      </c>
      <c r="E131" s="5" t="n">
        <v>1</v>
      </c>
      <c r="F131" s="5" t="n">
        <v>24300</v>
      </c>
      <c r="G131" s="41" t="n">
        <v>44721</v>
      </c>
      <c r="H131" s="41" t="n"/>
      <c r="I131" s="42">
        <f>IF(H131="",DATE(2099,12,31),H131)</f>
        <v/>
      </c>
      <c r="J131" s="23">
        <f>F131*E131</f>
        <v/>
      </c>
      <c r="K131" s="23">
        <f>J131*INDEX(Settings!$C$31:$C$36,MATCH(D131,Settings!$B$31:$B$36,0))</f>
        <v/>
      </c>
      <c r="L131" s="23">
        <f>J131+K131</f>
        <v/>
      </c>
      <c r="M131" s="23">
        <f>MIN(L131,Settings!$C$25)</f>
        <v/>
      </c>
      <c r="N131" s="23">
        <f>IF(B131="IT",L131*Settings!$C$11+L131*Settings!$C$12,M131*Settings!$C$16+M131*Settings!$C$17+L131*Settings!$C$18+L131*Settings!$C$19+L131*Settings!$C$20+L131*Settings!$C$21*Settings!$C$22)</f>
        <v/>
      </c>
      <c r="O131" s="23">
        <f>IF(B131="IT",J131/Settings!$C$13,0)</f>
        <v/>
      </c>
      <c r="P131" s="23">
        <f>L131+N131+O131</f>
        <v/>
      </c>
    </row>
    <row r="132">
      <c r="A132" s="5" t="inlineStr">
        <is>
          <t>E00185</t>
        </is>
      </c>
      <c r="B132" s="5" t="inlineStr">
        <is>
          <t>IT</t>
        </is>
      </c>
      <c r="C132" s="5" t="inlineStr">
        <is>
          <t>Operations</t>
        </is>
      </c>
      <c r="D132" s="5" t="inlineStr">
        <is>
          <t>L2</t>
        </is>
      </c>
      <c r="E132" s="5" t="n">
        <v>1</v>
      </c>
      <c r="F132" s="5" t="n">
        <v>29950</v>
      </c>
      <c r="G132" s="41" t="n">
        <v>43615</v>
      </c>
      <c r="H132" s="41" t="n"/>
      <c r="I132" s="42">
        <f>IF(H132="",DATE(2099,12,31),H132)</f>
        <v/>
      </c>
      <c r="J132" s="23">
        <f>F132*E132</f>
        <v/>
      </c>
      <c r="K132" s="23">
        <f>J132*INDEX(Settings!$C$31:$C$36,MATCH(D132,Settings!$B$31:$B$36,0))</f>
        <v/>
      </c>
      <c r="L132" s="23">
        <f>J132+K132</f>
        <v/>
      </c>
      <c r="M132" s="23">
        <f>MIN(L132,Settings!$C$25)</f>
        <v/>
      </c>
      <c r="N132" s="23">
        <f>IF(B132="IT",L132*Settings!$C$11+L132*Settings!$C$12,M132*Settings!$C$16+M132*Settings!$C$17+L132*Settings!$C$18+L132*Settings!$C$19+L132*Settings!$C$20+L132*Settings!$C$21*Settings!$C$22)</f>
        <v/>
      </c>
      <c r="O132" s="23">
        <f>IF(B132="IT",J132/Settings!$C$13,0)</f>
        <v/>
      </c>
      <c r="P132" s="23">
        <f>L132+N132+O132</f>
        <v/>
      </c>
    </row>
    <row r="133">
      <c r="A133" s="5" t="inlineStr">
        <is>
          <t>E00186</t>
        </is>
      </c>
      <c r="B133" s="5" t="inlineStr">
        <is>
          <t>PL</t>
        </is>
      </c>
      <c r="C133" s="5" t="inlineStr">
        <is>
          <t>HR</t>
        </is>
      </c>
      <c r="D133" s="5" t="inlineStr">
        <is>
          <t>L3</t>
        </is>
      </c>
      <c r="E133" s="5" t="n">
        <v>1</v>
      </c>
      <c r="F133" s="5" t="n">
        <v>33050</v>
      </c>
      <c r="G133" s="41" t="n">
        <v>45317</v>
      </c>
      <c r="H133" s="41" t="n"/>
      <c r="I133" s="42">
        <f>IF(H133="",DATE(2099,12,31),H133)</f>
        <v/>
      </c>
      <c r="J133" s="23">
        <f>F133*E133</f>
        <v/>
      </c>
      <c r="K133" s="23">
        <f>J133*INDEX(Settings!$C$31:$C$36,MATCH(D133,Settings!$B$31:$B$36,0))</f>
        <v/>
      </c>
      <c r="L133" s="23">
        <f>J133+K133</f>
        <v/>
      </c>
      <c r="M133" s="23">
        <f>MIN(L133,Settings!$C$25)</f>
        <v/>
      </c>
      <c r="N133" s="23">
        <f>IF(B133="IT",L133*Settings!$C$11+L133*Settings!$C$12,M133*Settings!$C$16+M133*Settings!$C$17+L133*Settings!$C$18+L133*Settings!$C$19+L133*Settings!$C$20+L133*Settings!$C$21*Settings!$C$22)</f>
        <v/>
      </c>
      <c r="O133" s="23">
        <f>IF(B133="IT",J133/Settings!$C$13,0)</f>
        <v/>
      </c>
      <c r="P133" s="23">
        <f>L133+N133+O133</f>
        <v/>
      </c>
    </row>
    <row r="134">
      <c r="A134" s="5" t="inlineStr">
        <is>
          <t>E00187</t>
        </is>
      </c>
      <c r="B134" s="5" t="inlineStr">
        <is>
          <t>IT</t>
        </is>
      </c>
      <c r="C134" s="5" t="inlineStr">
        <is>
          <t>Customer Service</t>
        </is>
      </c>
      <c r="D134" s="5" t="inlineStr">
        <is>
          <t>L1</t>
        </is>
      </c>
      <c r="E134" s="5" t="n">
        <v>1</v>
      </c>
      <c r="F134" s="5" t="n">
        <v>23350</v>
      </c>
      <c r="G134" s="41" t="n">
        <v>44799</v>
      </c>
      <c r="H134" s="41" t="n"/>
      <c r="I134" s="42">
        <f>IF(H134="",DATE(2099,12,31),H134)</f>
        <v/>
      </c>
      <c r="J134" s="23">
        <f>F134*E134</f>
        <v/>
      </c>
      <c r="K134" s="23">
        <f>J134*INDEX(Settings!$C$31:$C$36,MATCH(D134,Settings!$B$31:$B$36,0))</f>
        <v/>
      </c>
      <c r="L134" s="23">
        <f>J134+K134</f>
        <v/>
      </c>
      <c r="M134" s="23">
        <f>MIN(L134,Settings!$C$25)</f>
        <v/>
      </c>
      <c r="N134" s="23">
        <f>IF(B134="IT",L134*Settings!$C$11+L134*Settings!$C$12,M134*Settings!$C$16+M134*Settings!$C$17+L134*Settings!$C$18+L134*Settings!$C$19+L134*Settings!$C$20+L134*Settings!$C$21*Settings!$C$22)</f>
        <v/>
      </c>
      <c r="O134" s="23">
        <f>IF(B134="IT",J134/Settings!$C$13,0)</f>
        <v/>
      </c>
      <c r="P134" s="23">
        <f>L134+N134+O134</f>
        <v/>
      </c>
    </row>
    <row r="135">
      <c r="A135" s="5" t="inlineStr">
        <is>
          <t>E00191</t>
        </is>
      </c>
      <c r="B135" s="5" t="inlineStr">
        <is>
          <t>IT</t>
        </is>
      </c>
      <c r="C135" s="5" t="inlineStr">
        <is>
          <t>Tech</t>
        </is>
      </c>
      <c r="D135" s="5" t="inlineStr">
        <is>
          <t>L2</t>
        </is>
      </c>
      <c r="E135" s="5" t="n">
        <v>1</v>
      </c>
      <c r="F135" s="5" t="n">
        <v>38800</v>
      </c>
      <c r="G135" s="41" t="n">
        <v>45283</v>
      </c>
      <c r="H135" s="41" t="n"/>
      <c r="I135" s="42">
        <f>IF(H135="",DATE(2099,12,31),H135)</f>
        <v/>
      </c>
      <c r="J135" s="23">
        <f>F135*E135</f>
        <v/>
      </c>
      <c r="K135" s="23">
        <f>J135*INDEX(Settings!$C$31:$C$36,MATCH(D135,Settings!$B$31:$B$36,0))</f>
        <v/>
      </c>
      <c r="L135" s="23">
        <f>J135+K135</f>
        <v/>
      </c>
      <c r="M135" s="23">
        <f>MIN(L135,Settings!$C$25)</f>
        <v/>
      </c>
      <c r="N135" s="23">
        <f>IF(B135="IT",L135*Settings!$C$11+L135*Settings!$C$12,M135*Settings!$C$16+M135*Settings!$C$17+L135*Settings!$C$18+L135*Settings!$C$19+L135*Settings!$C$20+L135*Settings!$C$21*Settings!$C$22)</f>
        <v/>
      </c>
      <c r="O135" s="23">
        <f>IF(B135="IT",J135/Settings!$C$13,0)</f>
        <v/>
      </c>
      <c r="P135" s="23">
        <f>L135+N135+O135</f>
        <v/>
      </c>
    </row>
    <row r="136">
      <c r="A136" s="5" t="inlineStr">
        <is>
          <t>E00192</t>
        </is>
      </c>
      <c r="B136" s="5" t="inlineStr">
        <is>
          <t>PL</t>
        </is>
      </c>
      <c r="C136" s="5" t="inlineStr">
        <is>
          <t>Customer Service</t>
        </is>
      </c>
      <c r="D136" s="5" t="inlineStr">
        <is>
          <t>L2</t>
        </is>
      </c>
      <c r="E136" s="5" t="n">
        <v>1</v>
      </c>
      <c r="F136" s="5" t="n">
        <v>22750</v>
      </c>
      <c r="G136" s="41" t="n">
        <v>45278</v>
      </c>
      <c r="H136" s="41" t="n"/>
      <c r="I136" s="42">
        <f>IF(H136="",DATE(2099,12,31),H136)</f>
        <v/>
      </c>
      <c r="J136" s="23">
        <f>F136*E136</f>
        <v/>
      </c>
      <c r="K136" s="23">
        <f>J136*INDEX(Settings!$C$31:$C$36,MATCH(D136,Settings!$B$31:$B$36,0))</f>
        <v/>
      </c>
      <c r="L136" s="23">
        <f>J136+K136</f>
        <v/>
      </c>
      <c r="M136" s="23">
        <f>MIN(L136,Settings!$C$25)</f>
        <v/>
      </c>
      <c r="N136" s="23">
        <f>IF(B136="IT",L136*Settings!$C$11+L136*Settings!$C$12,M136*Settings!$C$16+M136*Settings!$C$17+L136*Settings!$C$18+L136*Settings!$C$19+L136*Settings!$C$20+L136*Settings!$C$21*Settings!$C$22)</f>
        <v/>
      </c>
      <c r="O136" s="23">
        <f>IF(B136="IT",J136/Settings!$C$13,0)</f>
        <v/>
      </c>
      <c r="P136" s="23">
        <f>L136+N136+O136</f>
        <v/>
      </c>
    </row>
    <row r="137">
      <c r="A137" s="5" t="inlineStr">
        <is>
          <t>E00193</t>
        </is>
      </c>
      <c r="B137" s="5" t="inlineStr">
        <is>
          <t>PL</t>
        </is>
      </c>
      <c r="C137" s="5" t="inlineStr">
        <is>
          <t>HR</t>
        </is>
      </c>
      <c r="D137" s="5" t="inlineStr">
        <is>
          <t>L4</t>
        </is>
      </c>
      <c r="E137" s="5" t="n">
        <v>1</v>
      </c>
      <c r="F137" s="5" t="n">
        <v>42100</v>
      </c>
      <c r="G137" s="41" t="n">
        <v>45873</v>
      </c>
      <c r="H137" s="41" t="n"/>
      <c r="I137" s="42">
        <f>IF(H137="",DATE(2099,12,31),H137)</f>
        <v/>
      </c>
      <c r="J137" s="23">
        <f>F137*E137</f>
        <v/>
      </c>
      <c r="K137" s="23">
        <f>J137*INDEX(Settings!$C$31:$C$36,MATCH(D137,Settings!$B$31:$B$36,0))</f>
        <v/>
      </c>
      <c r="L137" s="23">
        <f>J137+K137</f>
        <v/>
      </c>
      <c r="M137" s="23">
        <f>MIN(L137,Settings!$C$25)</f>
        <v/>
      </c>
      <c r="N137" s="23">
        <f>IF(B137="IT",L137*Settings!$C$11+L137*Settings!$C$12,M137*Settings!$C$16+M137*Settings!$C$17+L137*Settings!$C$18+L137*Settings!$C$19+L137*Settings!$C$20+L137*Settings!$C$21*Settings!$C$22)</f>
        <v/>
      </c>
      <c r="O137" s="23">
        <f>IF(B137="IT",J137/Settings!$C$13,0)</f>
        <v/>
      </c>
      <c r="P137" s="23">
        <f>L137+N137+O137</f>
        <v/>
      </c>
    </row>
    <row r="138">
      <c r="A138" s="5" t="inlineStr">
        <is>
          <t>E00194</t>
        </is>
      </c>
      <c r="B138" s="5" t="inlineStr">
        <is>
          <t>PL</t>
        </is>
      </c>
      <c r="C138" s="5" t="inlineStr">
        <is>
          <t>Sales</t>
        </is>
      </c>
      <c r="D138" s="5" t="inlineStr">
        <is>
          <t>L1</t>
        </is>
      </c>
      <c r="E138" s="5" t="n">
        <v>1</v>
      </c>
      <c r="F138" s="5" t="n">
        <v>22950</v>
      </c>
      <c r="G138" s="41" t="n">
        <v>44879</v>
      </c>
      <c r="H138" s="41" t="n"/>
      <c r="I138" s="42">
        <f>IF(H138="",DATE(2099,12,31),H138)</f>
        <v/>
      </c>
      <c r="J138" s="23">
        <f>F138*E138</f>
        <v/>
      </c>
      <c r="K138" s="23">
        <f>J138*INDEX(Settings!$C$31:$C$36,MATCH(D138,Settings!$B$31:$B$36,0))</f>
        <v/>
      </c>
      <c r="L138" s="23">
        <f>J138+K138</f>
        <v/>
      </c>
      <c r="M138" s="23">
        <f>MIN(L138,Settings!$C$25)</f>
        <v/>
      </c>
      <c r="N138" s="23">
        <f>IF(B138="IT",L138*Settings!$C$11+L138*Settings!$C$12,M138*Settings!$C$16+M138*Settings!$C$17+L138*Settings!$C$18+L138*Settings!$C$19+L138*Settings!$C$20+L138*Settings!$C$21*Settings!$C$22)</f>
        <v/>
      </c>
      <c r="O138" s="23">
        <f>IF(B138="IT",J138/Settings!$C$13,0)</f>
        <v/>
      </c>
      <c r="P138" s="23">
        <f>L138+N138+O138</f>
        <v/>
      </c>
    </row>
    <row r="139">
      <c r="A139" s="5" t="inlineStr">
        <is>
          <t>E00195</t>
        </is>
      </c>
      <c r="B139" s="5" t="inlineStr">
        <is>
          <t>IT</t>
        </is>
      </c>
      <c r="C139" s="5" t="inlineStr">
        <is>
          <t>Sales</t>
        </is>
      </c>
      <c r="D139" s="5" t="inlineStr">
        <is>
          <t>L2</t>
        </is>
      </c>
      <c r="E139" s="5" t="n">
        <v>1</v>
      </c>
      <c r="F139" s="5" t="n">
        <v>35350</v>
      </c>
      <c r="G139" s="41" t="n">
        <v>45508</v>
      </c>
      <c r="H139" s="41" t="n"/>
      <c r="I139" s="42">
        <f>IF(H139="",DATE(2099,12,31),H139)</f>
        <v/>
      </c>
      <c r="J139" s="23">
        <f>F139*E139</f>
        <v/>
      </c>
      <c r="K139" s="23">
        <f>J139*INDEX(Settings!$C$31:$C$36,MATCH(D139,Settings!$B$31:$B$36,0))</f>
        <v/>
      </c>
      <c r="L139" s="23">
        <f>J139+K139</f>
        <v/>
      </c>
      <c r="M139" s="23">
        <f>MIN(L139,Settings!$C$25)</f>
        <v/>
      </c>
      <c r="N139" s="23">
        <f>IF(B139="IT",L139*Settings!$C$11+L139*Settings!$C$12,M139*Settings!$C$16+M139*Settings!$C$17+L139*Settings!$C$18+L139*Settings!$C$19+L139*Settings!$C$20+L139*Settings!$C$21*Settings!$C$22)</f>
        <v/>
      </c>
      <c r="O139" s="23">
        <f>IF(B139="IT",J139/Settings!$C$13,0)</f>
        <v/>
      </c>
      <c r="P139" s="23">
        <f>L139+N139+O139</f>
        <v/>
      </c>
    </row>
    <row r="140">
      <c r="A140" s="5" t="inlineStr">
        <is>
          <t>E00197</t>
        </is>
      </c>
      <c r="B140" s="5" t="inlineStr">
        <is>
          <t>PL</t>
        </is>
      </c>
      <c r="C140" s="5" t="inlineStr">
        <is>
          <t>Customer Service</t>
        </is>
      </c>
      <c r="D140" s="5" t="inlineStr">
        <is>
          <t>L1</t>
        </is>
      </c>
      <c r="E140" s="5" t="n">
        <v>1</v>
      </c>
      <c r="F140" s="5" t="n">
        <v>16550</v>
      </c>
      <c r="G140" s="41" t="n">
        <v>46156</v>
      </c>
      <c r="H140" s="41" t="n"/>
      <c r="I140" s="42">
        <f>IF(H140="",DATE(2099,12,31),H140)</f>
        <v/>
      </c>
      <c r="J140" s="23">
        <f>F140*E140</f>
        <v/>
      </c>
      <c r="K140" s="23">
        <f>J140*INDEX(Settings!$C$31:$C$36,MATCH(D140,Settings!$B$31:$B$36,0))</f>
        <v/>
      </c>
      <c r="L140" s="23">
        <f>J140+K140</f>
        <v/>
      </c>
      <c r="M140" s="23">
        <f>MIN(L140,Settings!$C$25)</f>
        <v/>
      </c>
      <c r="N140" s="23">
        <f>IF(B140="IT",L140*Settings!$C$11+L140*Settings!$C$12,M140*Settings!$C$16+M140*Settings!$C$17+L140*Settings!$C$18+L140*Settings!$C$19+L140*Settings!$C$20+L140*Settings!$C$21*Settings!$C$22)</f>
        <v/>
      </c>
      <c r="O140" s="23">
        <f>IF(B140="IT",J140/Settings!$C$13,0)</f>
        <v/>
      </c>
      <c r="P140" s="23">
        <f>L140+N140+O140</f>
        <v/>
      </c>
    </row>
    <row r="141">
      <c r="A141" s="5" t="inlineStr">
        <is>
          <t>E00198</t>
        </is>
      </c>
      <c r="B141" s="5" t="inlineStr">
        <is>
          <t>PL</t>
        </is>
      </c>
      <c r="C141" s="5" t="inlineStr">
        <is>
          <t>Customer Service</t>
        </is>
      </c>
      <c r="D141" s="5" t="inlineStr">
        <is>
          <t>L4</t>
        </is>
      </c>
      <c r="E141" s="5" t="n">
        <v>1</v>
      </c>
      <c r="F141" s="5" t="n">
        <v>40100</v>
      </c>
      <c r="G141" s="41" t="n">
        <v>44594</v>
      </c>
      <c r="H141" s="41" t="n"/>
      <c r="I141" s="42">
        <f>IF(H141="",DATE(2099,12,31),H141)</f>
        <v/>
      </c>
      <c r="J141" s="23">
        <f>F141*E141</f>
        <v/>
      </c>
      <c r="K141" s="23">
        <f>J141*INDEX(Settings!$C$31:$C$36,MATCH(D141,Settings!$B$31:$B$36,0))</f>
        <v/>
      </c>
      <c r="L141" s="23">
        <f>J141+K141</f>
        <v/>
      </c>
      <c r="M141" s="23">
        <f>MIN(L141,Settings!$C$25)</f>
        <v/>
      </c>
      <c r="N141" s="23">
        <f>IF(B141="IT",L141*Settings!$C$11+L141*Settings!$C$12,M141*Settings!$C$16+M141*Settings!$C$17+L141*Settings!$C$18+L141*Settings!$C$19+L141*Settings!$C$20+L141*Settings!$C$21*Settings!$C$22)</f>
        <v/>
      </c>
      <c r="O141" s="23">
        <f>IF(B141="IT",J141/Settings!$C$13,0)</f>
        <v/>
      </c>
      <c r="P141" s="23">
        <f>L141+N141+O141</f>
        <v/>
      </c>
    </row>
    <row r="142">
      <c r="A142" s="5" t="inlineStr">
        <is>
          <t>E00200</t>
        </is>
      </c>
      <c r="B142" s="5" t="inlineStr">
        <is>
          <t>IT</t>
        </is>
      </c>
      <c r="C142" s="5" t="inlineStr">
        <is>
          <t>Customer Service</t>
        </is>
      </c>
      <c r="D142" s="5" t="inlineStr">
        <is>
          <t>L1</t>
        </is>
      </c>
      <c r="E142" s="5" t="n">
        <v>1</v>
      </c>
      <c r="F142" s="5" t="n">
        <v>20250</v>
      </c>
      <c r="G142" s="41" t="n">
        <v>44127</v>
      </c>
      <c r="H142" s="41" t="n"/>
      <c r="I142" s="42">
        <f>IF(H142="",DATE(2099,12,31),H142)</f>
        <v/>
      </c>
      <c r="J142" s="23">
        <f>F142*E142</f>
        <v/>
      </c>
      <c r="K142" s="23">
        <f>J142*INDEX(Settings!$C$31:$C$36,MATCH(D142,Settings!$B$31:$B$36,0))</f>
        <v/>
      </c>
      <c r="L142" s="23">
        <f>J142+K142</f>
        <v/>
      </c>
      <c r="M142" s="23">
        <f>MIN(L142,Settings!$C$25)</f>
        <v/>
      </c>
      <c r="N142" s="23">
        <f>IF(B142="IT",L142*Settings!$C$11+L142*Settings!$C$12,M142*Settings!$C$16+M142*Settings!$C$17+L142*Settings!$C$18+L142*Settings!$C$19+L142*Settings!$C$20+L142*Settings!$C$21*Settings!$C$22)</f>
        <v/>
      </c>
      <c r="O142" s="23">
        <f>IF(B142="IT",J142/Settings!$C$13,0)</f>
        <v/>
      </c>
      <c r="P142" s="23">
        <f>L142+N142+O142</f>
        <v/>
      </c>
    </row>
    <row r="143">
      <c r="A143" s="5" t="inlineStr">
        <is>
          <t>E00201</t>
        </is>
      </c>
      <c r="B143" s="5" t="inlineStr">
        <is>
          <t>PL</t>
        </is>
      </c>
      <c r="C143" s="5" t="inlineStr">
        <is>
          <t>Operations</t>
        </is>
      </c>
      <c r="D143" s="5" t="inlineStr">
        <is>
          <t>L1</t>
        </is>
      </c>
      <c r="E143" s="5" t="n">
        <v>1</v>
      </c>
      <c r="F143" s="5" t="n">
        <v>17850</v>
      </c>
      <c r="G143" s="41" t="n">
        <v>45312</v>
      </c>
      <c r="H143" s="41" t="n"/>
      <c r="I143" s="42">
        <f>IF(H143="",DATE(2099,12,31),H143)</f>
        <v/>
      </c>
      <c r="J143" s="23">
        <f>F143*E143</f>
        <v/>
      </c>
      <c r="K143" s="23">
        <f>J143*INDEX(Settings!$C$31:$C$36,MATCH(D143,Settings!$B$31:$B$36,0))</f>
        <v/>
      </c>
      <c r="L143" s="23">
        <f>J143+K143</f>
        <v/>
      </c>
      <c r="M143" s="23">
        <f>MIN(L143,Settings!$C$25)</f>
        <v/>
      </c>
      <c r="N143" s="23">
        <f>IF(B143="IT",L143*Settings!$C$11+L143*Settings!$C$12,M143*Settings!$C$16+M143*Settings!$C$17+L143*Settings!$C$18+L143*Settings!$C$19+L143*Settings!$C$20+L143*Settings!$C$21*Settings!$C$22)</f>
        <v/>
      </c>
      <c r="O143" s="23">
        <f>IF(B143="IT",J143/Settings!$C$13,0)</f>
        <v/>
      </c>
      <c r="P143" s="23">
        <f>L143+N143+O143</f>
        <v/>
      </c>
    </row>
    <row r="144">
      <c r="A144" s="5" t="inlineStr">
        <is>
          <t>E00205</t>
        </is>
      </c>
      <c r="B144" s="5" t="inlineStr">
        <is>
          <t>IT</t>
        </is>
      </c>
      <c r="C144" s="5" t="inlineStr">
        <is>
          <t>Operations</t>
        </is>
      </c>
      <c r="D144" s="5" t="inlineStr">
        <is>
          <t>L2</t>
        </is>
      </c>
      <c r="E144" s="5" t="n">
        <v>1</v>
      </c>
      <c r="F144" s="5" t="n">
        <v>31800</v>
      </c>
      <c r="G144" s="41" t="n">
        <v>44481</v>
      </c>
      <c r="H144" s="41" t="n"/>
      <c r="I144" s="42">
        <f>IF(H144="",DATE(2099,12,31),H144)</f>
        <v/>
      </c>
      <c r="J144" s="23">
        <f>F144*E144</f>
        <v/>
      </c>
      <c r="K144" s="23">
        <f>J144*INDEX(Settings!$C$31:$C$36,MATCH(D144,Settings!$B$31:$B$36,0))</f>
        <v/>
      </c>
      <c r="L144" s="23">
        <f>J144+K144</f>
        <v/>
      </c>
      <c r="M144" s="23">
        <f>MIN(L144,Settings!$C$25)</f>
        <v/>
      </c>
      <c r="N144" s="23">
        <f>IF(B144="IT",L144*Settings!$C$11+L144*Settings!$C$12,M144*Settings!$C$16+M144*Settings!$C$17+L144*Settings!$C$18+L144*Settings!$C$19+L144*Settings!$C$20+L144*Settings!$C$21*Settings!$C$22)</f>
        <v/>
      </c>
      <c r="O144" s="23">
        <f>IF(B144="IT",J144/Settings!$C$13,0)</f>
        <v/>
      </c>
      <c r="P144" s="23">
        <f>L144+N144+O144</f>
        <v/>
      </c>
    </row>
    <row r="145">
      <c r="A145" s="5" t="inlineStr">
        <is>
          <t>E00206</t>
        </is>
      </c>
      <c r="B145" s="5" t="inlineStr">
        <is>
          <t>PL</t>
        </is>
      </c>
      <c r="C145" s="5" t="inlineStr">
        <is>
          <t>Customer Service</t>
        </is>
      </c>
      <c r="D145" s="5" t="inlineStr">
        <is>
          <t>L1</t>
        </is>
      </c>
      <c r="E145" s="5" t="n">
        <v>1</v>
      </c>
      <c r="F145" s="5" t="n">
        <v>20400</v>
      </c>
      <c r="G145" s="41" t="n">
        <v>45061</v>
      </c>
      <c r="H145" s="41" t="n"/>
      <c r="I145" s="42">
        <f>IF(H145="",DATE(2099,12,31),H145)</f>
        <v/>
      </c>
      <c r="J145" s="23">
        <f>F145*E145</f>
        <v/>
      </c>
      <c r="K145" s="23">
        <f>J145*INDEX(Settings!$C$31:$C$36,MATCH(D145,Settings!$B$31:$B$36,0))</f>
        <v/>
      </c>
      <c r="L145" s="23">
        <f>J145+K145</f>
        <v/>
      </c>
      <c r="M145" s="23">
        <f>MIN(L145,Settings!$C$25)</f>
        <v/>
      </c>
      <c r="N145" s="23">
        <f>IF(B145="IT",L145*Settings!$C$11+L145*Settings!$C$12,M145*Settings!$C$16+M145*Settings!$C$17+L145*Settings!$C$18+L145*Settings!$C$19+L145*Settings!$C$20+L145*Settings!$C$21*Settings!$C$22)</f>
        <v/>
      </c>
      <c r="O145" s="23">
        <f>IF(B145="IT",J145/Settings!$C$13,0)</f>
        <v/>
      </c>
      <c r="P145" s="23">
        <f>L145+N145+O145</f>
        <v/>
      </c>
    </row>
    <row r="146">
      <c r="A146" s="5" t="inlineStr">
        <is>
          <t>E00207</t>
        </is>
      </c>
      <c r="B146" s="5" t="inlineStr">
        <is>
          <t>PL</t>
        </is>
      </c>
      <c r="C146" s="5" t="inlineStr">
        <is>
          <t>Customer Service</t>
        </is>
      </c>
      <c r="D146" s="5" t="inlineStr">
        <is>
          <t>L4</t>
        </is>
      </c>
      <c r="E146" s="5" t="n">
        <v>1</v>
      </c>
      <c r="F146" s="5" t="n">
        <v>39500</v>
      </c>
      <c r="G146" s="41" t="n">
        <v>43903</v>
      </c>
      <c r="H146" s="41" t="n">
        <v>45886</v>
      </c>
      <c r="I146" s="42">
        <f>IF(H146="",DATE(2099,12,31),H146)</f>
        <v/>
      </c>
      <c r="J146" s="23">
        <f>F146*E146</f>
        <v/>
      </c>
      <c r="K146" s="23">
        <f>J146*INDEX(Settings!$C$31:$C$36,MATCH(D146,Settings!$B$31:$B$36,0))</f>
        <v/>
      </c>
      <c r="L146" s="23">
        <f>J146+K146</f>
        <v/>
      </c>
      <c r="M146" s="23">
        <f>MIN(L146,Settings!$C$25)</f>
        <v/>
      </c>
      <c r="N146" s="23">
        <f>IF(B146="IT",L146*Settings!$C$11+L146*Settings!$C$12,M146*Settings!$C$16+M146*Settings!$C$17+L146*Settings!$C$18+L146*Settings!$C$19+L146*Settings!$C$20+L146*Settings!$C$21*Settings!$C$22)</f>
        <v/>
      </c>
      <c r="O146" s="23">
        <f>IF(B146="IT",J146/Settings!$C$13,0)</f>
        <v/>
      </c>
      <c r="P146" s="23">
        <f>L146+N146+O146</f>
        <v/>
      </c>
    </row>
    <row r="147">
      <c r="A147" s="5" t="inlineStr">
        <is>
          <t>E00210</t>
        </is>
      </c>
      <c r="B147" s="5" t="inlineStr">
        <is>
          <t>IT</t>
        </is>
      </c>
      <c r="C147" s="5" t="inlineStr">
        <is>
          <t>Sales</t>
        </is>
      </c>
      <c r="D147" s="5" t="inlineStr">
        <is>
          <t>L4</t>
        </is>
      </c>
      <c r="E147" s="5" t="n">
        <v>1</v>
      </c>
      <c r="F147" s="5" t="n">
        <v>51800</v>
      </c>
      <c r="G147" s="41" t="n">
        <v>42618</v>
      </c>
      <c r="H147" s="41" t="n">
        <v>45840</v>
      </c>
      <c r="I147" s="42">
        <f>IF(H147="",DATE(2099,12,31),H147)</f>
        <v/>
      </c>
      <c r="J147" s="23">
        <f>F147*E147</f>
        <v/>
      </c>
      <c r="K147" s="23">
        <f>J147*INDEX(Settings!$C$31:$C$36,MATCH(D147,Settings!$B$31:$B$36,0))</f>
        <v/>
      </c>
      <c r="L147" s="23">
        <f>J147+K147</f>
        <v/>
      </c>
      <c r="M147" s="23">
        <f>MIN(L147,Settings!$C$25)</f>
        <v/>
      </c>
      <c r="N147" s="23">
        <f>IF(B147="IT",L147*Settings!$C$11+L147*Settings!$C$12,M147*Settings!$C$16+M147*Settings!$C$17+L147*Settings!$C$18+L147*Settings!$C$19+L147*Settings!$C$20+L147*Settings!$C$21*Settings!$C$22)</f>
        <v/>
      </c>
      <c r="O147" s="23">
        <f>IF(B147="IT",J147/Settings!$C$13,0)</f>
        <v/>
      </c>
      <c r="P147" s="23">
        <f>L147+N147+O147</f>
        <v/>
      </c>
    </row>
    <row r="148">
      <c r="A148" s="5" t="inlineStr">
        <is>
          <t>E00213</t>
        </is>
      </c>
      <c r="B148" s="5" t="inlineStr">
        <is>
          <t>IT</t>
        </is>
      </c>
      <c r="C148" s="5" t="inlineStr">
        <is>
          <t>Tech</t>
        </is>
      </c>
      <c r="D148" s="5" t="inlineStr">
        <is>
          <t>L5</t>
        </is>
      </c>
      <c r="E148" s="5" t="n">
        <v>1</v>
      </c>
      <c r="F148" s="5" t="n">
        <v>101400</v>
      </c>
      <c r="G148" s="41" t="n">
        <v>42044</v>
      </c>
      <c r="H148" s="41" t="n"/>
      <c r="I148" s="42">
        <f>IF(H148="",DATE(2099,12,31),H148)</f>
        <v/>
      </c>
      <c r="J148" s="23">
        <f>F148*E148</f>
        <v/>
      </c>
      <c r="K148" s="23">
        <f>J148*INDEX(Settings!$C$31:$C$36,MATCH(D148,Settings!$B$31:$B$36,0))</f>
        <v/>
      </c>
      <c r="L148" s="23">
        <f>J148+K148</f>
        <v/>
      </c>
      <c r="M148" s="23">
        <f>MIN(L148,Settings!$C$25)</f>
        <v/>
      </c>
      <c r="N148" s="23">
        <f>IF(B148="IT",L148*Settings!$C$11+L148*Settings!$C$12,M148*Settings!$C$16+M148*Settings!$C$17+L148*Settings!$C$18+L148*Settings!$C$19+L148*Settings!$C$20+L148*Settings!$C$21*Settings!$C$22)</f>
        <v/>
      </c>
      <c r="O148" s="23">
        <f>IF(B148="IT",J148/Settings!$C$13,0)</f>
        <v/>
      </c>
      <c r="P148" s="23">
        <f>L148+N148+O148</f>
        <v/>
      </c>
    </row>
    <row r="149">
      <c r="A149" s="5" t="inlineStr">
        <is>
          <t>E00214</t>
        </is>
      </c>
      <c r="B149" s="5" t="inlineStr">
        <is>
          <t>PL</t>
        </is>
      </c>
      <c r="C149" s="5" t="inlineStr">
        <is>
          <t>Sales</t>
        </is>
      </c>
      <c r="D149" s="5" t="inlineStr">
        <is>
          <t>L1</t>
        </is>
      </c>
      <c r="E149" s="5" t="n">
        <v>0.8</v>
      </c>
      <c r="F149" s="5" t="n">
        <v>20100</v>
      </c>
      <c r="G149" s="41" t="n">
        <v>45889</v>
      </c>
      <c r="H149" s="41" t="n">
        <v>46200</v>
      </c>
      <c r="I149" s="42">
        <f>IF(H149="",DATE(2099,12,31),H149)</f>
        <v/>
      </c>
      <c r="J149" s="23">
        <f>F149*E149</f>
        <v/>
      </c>
      <c r="K149" s="23">
        <f>J149*INDEX(Settings!$C$31:$C$36,MATCH(D149,Settings!$B$31:$B$36,0))</f>
        <v/>
      </c>
      <c r="L149" s="23">
        <f>J149+K149</f>
        <v/>
      </c>
      <c r="M149" s="23">
        <f>MIN(L149,Settings!$C$25)</f>
        <v/>
      </c>
      <c r="N149" s="23">
        <f>IF(B149="IT",L149*Settings!$C$11+L149*Settings!$C$12,M149*Settings!$C$16+M149*Settings!$C$17+L149*Settings!$C$18+L149*Settings!$C$19+L149*Settings!$C$20+L149*Settings!$C$21*Settings!$C$22)</f>
        <v/>
      </c>
      <c r="O149" s="23">
        <f>IF(B149="IT",J149/Settings!$C$13,0)</f>
        <v/>
      </c>
      <c r="P149" s="23">
        <f>L149+N149+O149</f>
        <v/>
      </c>
    </row>
    <row r="150">
      <c r="A150" s="5" t="inlineStr">
        <is>
          <t>E00215</t>
        </is>
      </c>
      <c r="B150" s="5" t="inlineStr">
        <is>
          <t>PL</t>
        </is>
      </c>
      <c r="C150" s="5" t="inlineStr">
        <is>
          <t>HR</t>
        </is>
      </c>
      <c r="D150" s="5" t="inlineStr">
        <is>
          <t>L1</t>
        </is>
      </c>
      <c r="E150" s="5" t="n">
        <v>1</v>
      </c>
      <c r="F150" s="5" t="n">
        <v>19850</v>
      </c>
      <c r="G150" s="41" t="n">
        <v>44945</v>
      </c>
      <c r="H150" s="41" t="n"/>
      <c r="I150" s="42">
        <f>IF(H150="",DATE(2099,12,31),H150)</f>
        <v/>
      </c>
      <c r="J150" s="23">
        <f>F150*E150</f>
        <v/>
      </c>
      <c r="K150" s="23">
        <f>J150*INDEX(Settings!$C$31:$C$36,MATCH(D150,Settings!$B$31:$B$36,0))</f>
        <v/>
      </c>
      <c r="L150" s="23">
        <f>J150+K150</f>
        <v/>
      </c>
      <c r="M150" s="23">
        <f>MIN(L150,Settings!$C$25)</f>
        <v/>
      </c>
      <c r="N150" s="23">
        <f>IF(B150="IT",L150*Settings!$C$11+L150*Settings!$C$12,M150*Settings!$C$16+M150*Settings!$C$17+L150*Settings!$C$18+L150*Settings!$C$19+L150*Settings!$C$20+L150*Settings!$C$21*Settings!$C$22)</f>
        <v/>
      </c>
      <c r="O150" s="23">
        <f>IF(B150="IT",J150/Settings!$C$13,0)</f>
        <v/>
      </c>
      <c r="P150" s="23">
        <f>L150+N150+O150</f>
        <v/>
      </c>
    </row>
    <row r="151">
      <c r="A151" s="5" t="inlineStr">
        <is>
          <t>E00216</t>
        </is>
      </c>
      <c r="B151" s="5" t="inlineStr">
        <is>
          <t>PL</t>
        </is>
      </c>
      <c r="C151" s="5" t="inlineStr">
        <is>
          <t>Operations</t>
        </is>
      </c>
      <c r="D151" s="5" t="inlineStr">
        <is>
          <t>L1</t>
        </is>
      </c>
      <c r="E151" s="5" t="n">
        <v>1</v>
      </c>
      <c r="F151" s="5" t="n">
        <v>17850</v>
      </c>
      <c r="G151" s="41" t="n">
        <v>45849</v>
      </c>
      <c r="H151" s="41" t="n"/>
      <c r="I151" s="42">
        <f>IF(H151="",DATE(2099,12,31),H151)</f>
        <v/>
      </c>
      <c r="J151" s="23">
        <f>F151*E151</f>
        <v/>
      </c>
      <c r="K151" s="23">
        <f>J151*INDEX(Settings!$C$31:$C$36,MATCH(D151,Settings!$B$31:$B$36,0))</f>
        <v/>
      </c>
      <c r="L151" s="23">
        <f>J151+K151</f>
        <v/>
      </c>
      <c r="M151" s="23">
        <f>MIN(L151,Settings!$C$25)</f>
        <v/>
      </c>
      <c r="N151" s="23">
        <f>IF(B151="IT",L151*Settings!$C$11+L151*Settings!$C$12,M151*Settings!$C$16+M151*Settings!$C$17+L151*Settings!$C$18+L151*Settings!$C$19+L151*Settings!$C$20+L151*Settings!$C$21*Settings!$C$22)</f>
        <v/>
      </c>
      <c r="O151" s="23">
        <f>IF(B151="IT",J151/Settings!$C$13,0)</f>
        <v/>
      </c>
      <c r="P151" s="23">
        <f>L151+N151+O151</f>
        <v/>
      </c>
    </row>
    <row r="152">
      <c r="A152" s="5" t="inlineStr">
        <is>
          <t>E00218</t>
        </is>
      </c>
      <c r="B152" s="5" t="inlineStr">
        <is>
          <t>IT</t>
        </is>
      </c>
      <c r="C152" s="5" t="inlineStr">
        <is>
          <t>Operations</t>
        </is>
      </c>
      <c r="D152" s="5" t="inlineStr">
        <is>
          <t>L5</t>
        </is>
      </c>
      <c r="E152" s="5" t="n">
        <v>1</v>
      </c>
      <c r="F152" s="5" t="n">
        <v>80550</v>
      </c>
      <c r="G152" s="41" t="n">
        <v>42124</v>
      </c>
      <c r="H152" s="41" t="n"/>
      <c r="I152" s="42">
        <f>IF(H152="",DATE(2099,12,31),H152)</f>
        <v/>
      </c>
      <c r="J152" s="23">
        <f>F152*E152</f>
        <v/>
      </c>
      <c r="K152" s="23">
        <f>J152*INDEX(Settings!$C$31:$C$36,MATCH(D152,Settings!$B$31:$B$36,0))</f>
        <v/>
      </c>
      <c r="L152" s="23">
        <f>J152+K152</f>
        <v/>
      </c>
      <c r="M152" s="23">
        <f>MIN(L152,Settings!$C$25)</f>
        <v/>
      </c>
      <c r="N152" s="23">
        <f>IF(B152="IT",L152*Settings!$C$11+L152*Settings!$C$12,M152*Settings!$C$16+M152*Settings!$C$17+L152*Settings!$C$18+L152*Settings!$C$19+L152*Settings!$C$20+L152*Settings!$C$21*Settings!$C$22)</f>
        <v/>
      </c>
      <c r="O152" s="23">
        <f>IF(B152="IT",J152/Settings!$C$13,0)</f>
        <v/>
      </c>
      <c r="P152" s="23">
        <f>L152+N152+O152</f>
        <v/>
      </c>
    </row>
    <row r="153">
      <c r="A153" s="5" t="inlineStr">
        <is>
          <t>E00221</t>
        </is>
      </c>
      <c r="B153" s="5" t="inlineStr">
        <is>
          <t>IT</t>
        </is>
      </c>
      <c r="C153" s="5" t="inlineStr">
        <is>
          <t>Customer Service</t>
        </is>
      </c>
      <c r="D153" s="5" t="inlineStr">
        <is>
          <t>L3</t>
        </is>
      </c>
      <c r="E153" s="5" t="n">
        <v>1</v>
      </c>
      <c r="F153" s="5" t="n">
        <v>32200</v>
      </c>
      <c r="G153" s="41" t="n">
        <v>43758</v>
      </c>
      <c r="H153" s="41" t="n">
        <v>45914</v>
      </c>
      <c r="I153" s="42">
        <f>IF(H153="",DATE(2099,12,31),H153)</f>
        <v/>
      </c>
      <c r="J153" s="23">
        <f>F153*E153</f>
        <v/>
      </c>
      <c r="K153" s="23">
        <f>J153*INDEX(Settings!$C$31:$C$36,MATCH(D153,Settings!$B$31:$B$36,0))</f>
        <v/>
      </c>
      <c r="L153" s="23">
        <f>J153+K153</f>
        <v/>
      </c>
      <c r="M153" s="23">
        <f>MIN(L153,Settings!$C$25)</f>
        <v/>
      </c>
      <c r="N153" s="23">
        <f>IF(B153="IT",L153*Settings!$C$11+L153*Settings!$C$12,M153*Settings!$C$16+M153*Settings!$C$17+L153*Settings!$C$18+L153*Settings!$C$19+L153*Settings!$C$20+L153*Settings!$C$21*Settings!$C$22)</f>
        <v/>
      </c>
      <c r="O153" s="23">
        <f>IF(B153="IT",J153/Settings!$C$13,0)</f>
        <v/>
      </c>
      <c r="P153" s="23">
        <f>L153+N153+O153</f>
        <v/>
      </c>
    </row>
    <row r="154">
      <c r="A154" s="5" t="inlineStr">
        <is>
          <t>E00222</t>
        </is>
      </c>
      <c r="B154" s="5" t="inlineStr">
        <is>
          <t>IT</t>
        </is>
      </c>
      <c r="C154" s="5" t="inlineStr">
        <is>
          <t>Tech</t>
        </is>
      </c>
      <c r="D154" s="5" t="inlineStr">
        <is>
          <t>L2</t>
        </is>
      </c>
      <c r="E154" s="5" t="n">
        <v>1</v>
      </c>
      <c r="F154" s="5" t="n">
        <v>42400</v>
      </c>
      <c r="G154" s="41" t="n">
        <v>45649</v>
      </c>
      <c r="H154" s="41" t="n"/>
      <c r="I154" s="42">
        <f>IF(H154="",DATE(2099,12,31),H154)</f>
        <v/>
      </c>
      <c r="J154" s="23">
        <f>F154*E154</f>
        <v/>
      </c>
      <c r="K154" s="23">
        <f>J154*INDEX(Settings!$C$31:$C$36,MATCH(D154,Settings!$B$31:$B$36,0))</f>
        <v/>
      </c>
      <c r="L154" s="23">
        <f>J154+K154</f>
        <v/>
      </c>
      <c r="M154" s="23">
        <f>MIN(L154,Settings!$C$25)</f>
        <v/>
      </c>
      <c r="N154" s="23">
        <f>IF(B154="IT",L154*Settings!$C$11+L154*Settings!$C$12,M154*Settings!$C$16+M154*Settings!$C$17+L154*Settings!$C$18+L154*Settings!$C$19+L154*Settings!$C$20+L154*Settings!$C$21*Settings!$C$22)</f>
        <v/>
      </c>
      <c r="O154" s="23">
        <f>IF(B154="IT",J154/Settings!$C$13,0)</f>
        <v/>
      </c>
      <c r="P154" s="23">
        <f>L154+N154+O154</f>
        <v/>
      </c>
    </row>
    <row r="155">
      <c r="A155" s="5" t="inlineStr">
        <is>
          <t>E00224</t>
        </is>
      </c>
      <c r="B155" s="5" t="inlineStr">
        <is>
          <t>IT</t>
        </is>
      </c>
      <c r="C155" s="5" t="inlineStr">
        <is>
          <t>Operations</t>
        </is>
      </c>
      <c r="D155" s="5" t="inlineStr">
        <is>
          <t>L2</t>
        </is>
      </c>
      <c r="E155" s="5" t="n">
        <v>1</v>
      </c>
      <c r="F155" s="5" t="n">
        <v>34350</v>
      </c>
      <c r="G155" s="41" t="n">
        <v>44699</v>
      </c>
      <c r="H155" s="41" t="n"/>
      <c r="I155" s="42">
        <f>IF(H155="",DATE(2099,12,31),H155)</f>
        <v/>
      </c>
      <c r="J155" s="23">
        <f>F155*E155</f>
        <v/>
      </c>
      <c r="K155" s="23">
        <f>J155*INDEX(Settings!$C$31:$C$36,MATCH(D155,Settings!$B$31:$B$36,0))</f>
        <v/>
      </c>
      <c r="L155" s="23">
        <f>J155+K155</f>
        <v/>
      </c>
      <c r="M155" s="23">
        <f>MIN(L155,Settings!$C$25)</f>
        <v/>
      </c>
      <c r="N155" s="23">
        <f>IF(B155="IT",L155*Settings!$C$11+L155*Settings!$C$12,M155*Settings!$C$16+M155*Settings!$C$17+L155*Settings!$C$18+L155*Settings!$C$19+L155*Settings!$C$20+L155*Settings!$C$21*Settings!$C$22)</f>
        <v/>
      </c>
      <c r="O155" s="23">
        <f>IF(B155="IT",J155/Settings!$C$13,0)</f>
        <v/>
      </c>
      <c r="P155" s="23">
        <f>L155+N155+O155</f>
        <v/>
      </c>
    </row>
    <row r="156">
      <c r="A156" s="5" t="inlineStr">
        <is>
          <t>E00227</t>
        </is>
      </c>
      <c r="B156" s="5" t="inlineStr">
        <is>
          <t>PL</t>
        </is>
      </c>
      <c r="C156" s="5" t="inlineStr">
        <is>
          <t>Tech</t>
        </is>
      </c>
      <c r="D156" s="5" t="inlineStr">
        <is>
          <t>L4</t>
        </is>
      </c>
      <c r="E156" s="5" t="n">
        <v>1</v>
      </c>
      <c r="F156" s="5" t="n">
        <v>61850</v>
      </c>
      <c r="G156" s="41" t="n">
        <v>45001</v>
      </c>
      <c r="H156" s="41" t="n"/>
      <c r="I156" s="42">
        <f>IF(H156="",DATE(2099,12,31),H156)</f>
        <v/>
      </c>
      <c r="J156" s="23">
        <f>F156*E156</f>
        <v/>
      </c>
      <c r="K156" s="23">
        <f>J156*INDEX(Settings!$C$31:$C$36,MATCH(D156,Settings!$B$31:$B$36,0))</f>
        <v/>
      </c>
      <c r="L156" s="23">
        <f>J156+K156</f>
        <v/>
      </c>
      <c r="M156" s="23">
        <f>MIN(L156,Settings!$C$25)</f>
        <v/>
      </c>
      <c r="N156" s="23">
        <f>IF(B156="IT",L156*Settings!$C$11+L156*Settings!$C$12,M156*Settings!$C$16+M156*Settings!$C$17+L156*Settings!$C$18+L156*Settings!$C$19+L156*Settings!$C$20+L156*Settings!$C$21*Settings!$C$22)</f>
        <v/>
      </c>
      <c r="O156" s="23">
        <f>IF(B156="IT",J156/Settings!$C$13,0)</f>
        <v/>
      </c>
      <c r="P156" s="23">
        <f>L156+N156+O156</f>
        <v/>
      </c>
    </row>
    <row r="157">
      <c r="A157" s="5" t="inlineStr">
        <is>
          <t>E00228</t>
        </is>
      </c>
      <c r="B157" s="5" t="inlineStr">
        <is>
          <t>IT</t>
        </is>
      </c>
      <c r="C157" s="5" t="inlineStr">
        <is>
          <t>Customer Service</t>
        </is>
      </c>
      <c r="D157" s="5" t="inlineStr">
        <is>
          <t>L1</t>
        </is>
      </c>
      <c r="E157" s="5" t="n">
        <v>1</v>
      </c>
      <c r="F157" s="5" t="n">
        <v>24250</v>
      </c>
      <c r="G157" s="41" t="n">
        <v>45149</v>
      </c>
      <c r="H157" s="41" t="n"/>
      <c r="I157" s="42">
        <f>IF(H157="",DATE(2099,12,31),H157)</f>
        <v/>
      </c>
      <c r="J157" s="23">
        <f>F157*E157</f>
        <v/>
      </c>
      <c r="K157" s="23">
        <f>J157*INDEX(Settings!$C$31:$C$36,MATCH(D157,Settings!$B$31:$B$36,0))</f>
        <v/>
      </c>
      <c r="L157" s="23">
        <f>J157+K157</f>
        <v/>
      </c>
      <c r="M157" s="23">
        <f>MIN(L157,Settings!$C$25)</f>
        <v/>
      </c>
      <c r="N157" s="23">
        <f>IF(B157="IT",L157*Settings!$C$11+L157*Settings!$C$12,M157*Settings!$C$16+M157*Settings!$C$17+L157*Settings!$C$18+L157*Settings!$C$19+L157*Settings!$C$20+L157*Settings!$C$21*Settings!$C$22)</f>
        <v/>
      </c>
      <c r="O157" s="23">
        <f>IF(B157="IT",J157/Settings!$C$13,0)</f>
        <v/>
      </c>
      <c r="P157" s="23">
        <f>L157+N157+O157</f>
        <v/>
      </c>
    </row>
    <row r="158">
      <c r="A158" s="5" t="inlineStr">
        <is>
          <t>E00229</t>
        </is>
      </c>
      <c r="B158" s="5" t="inlineStr">
        <is>
          <t>IT</t>
        </is>
      </c>
      <c r="C158" s="5" t="inlineStr">
        <is>
          <t>Tech</t>
        </is>
      </c>
      <c r="D158" s="5" t="inlineStr">
        <is>
          <t>L2</t>
        </is>
      </c>
      <c r="E158" s="5" t="n">
        <v>1</v>
      </c>
      <c r="F158" s="5" t="n">
        <v>45300</v>
      </c>
      <c r="G158" s="41" t="n">
        <v>43841</v>
      </c>
      <c r="H158" s="41" t="n"/>
      <c r="I158" s="42">
        <f>IF(H158="",DATE(2099,12,31),H158)</f>
        <v/>
      </c>
      <c r="J158" s="23">
        <f>F158*E158</f>
        <v/>
      </c>
      <c r="K158" s="23">
        <f>J158*INDEX(Settings!$C$31:$C$36,MATCH(D158,Settings!$B$31:$B$36,0))</f>
        <v/>
      </c>
      <c r="L158" s="23">
        <f>J158+K158</f>
        <v/>
      </c>
      <c r="M158" s="23">
        <f>MIN(L158,Settings!$C$25)</f>
        <v/>
      </c>
      <c r="N158" s="23">
        <f>IF(B158="IT",L158*Settings!$C$11+L158*Settings!$C$12,M158*Settings!$C$16+M158*Settings!$C$17+L158*Settings!$C$18+L158*Settings!$C$19+L158*Settings!$C$20+L158*Settings!$C$21*Settings!$C$22)</f>
        <v/>
      </c>
      <c r="O158" s="23">
        <f>IF(B158="IT",J158/Settings!$C$13,0)</f>
        <v/>
      </c>
      <c r="P158" s="23">
        <f>L158+N158+O158</f>
        <v/>
      </c>
    </row>
    <row r="159">
      <c r="A159" s="5" t="inlineStr">
        <is>
          <t>E00230</t>
        </is>
      </c>
      <c r="B159" s="5" t="inlineStr">
        <is>
          <t>PL</t>
        </is>
      </c>
      <c r="C159" s="5" t="inlineStr">
        <is>
          <t>Customer Service</t>
        </is>
      </c>
      <c r="D159" s="5" t="inlineStr">
        <is>
          <t>L1</t>
        </is>
      </c>
      <c r="E159" s="5" t="n">
        <v>0.8</v>
      </c>
      <c r="F159" s="5" t="n">
        <v>16700</v>
      </c>
      <c r="G159" s="41" t="n">
        <v>44916</v>
      </c>
      <c r="H159" s="41" t="n"/>
      <c r="I159" s="42">
        <f>IF(H159="",DATE(2099,12,31),H159)</f>
        <v/>
      </c>
      <c r="J159" s="23">
        <f>F159*E159</f>
        <v/>
      </c>
      <c r="K159" s="23">
        <f>J159*INDEX(Settings!$C$31:$C$36,MATCH(D159,Settings!$B$31:$B$36,0))</f>
        <v/>
      </c>
      <c r="L159" s="23">
        <f>J159+K159</f>
        <v/>
      </c>
      <c r="M159" s="23">
        <f>MIN(L159,Settings!$C$25)</f>
        <v/>
      </c>
      <c r="N159" s="23">
        <f>IF(B159="IT",L159*Settings!$C$11+L159*Settings!$C$12,M159*Settings!$C$16+M159*Settings!$C$17+L159*Settings!$C$18+L159*Settings!$C$19+L159*Settings!$C$20+L159*Settings!$C$21*Settings!$C$22)</f>
        <v/>
      </c>
      <c r="O159" s="23">
        <f>IF(B159="IT",J159/Settings!$C$13,0)</f>
        <v/>
      </c>
      <c r="P159" s="23">
        <f>L159+N159+O159</f>
        <v/>
      </c>
    </row>
    <row r="160">
      <c r="A160" s="5" t="inlineStr">
        <is>
          <t>E00231</t>
        </is>
      </c>
      <c r="B160" s="5" t="inlineStr">
        <is>
          <t>PL</t>
        </is>
      </c>
      <c r="C160" s="5" t="inlineStr">
        <is>
          <t>Customer Service</t>
        </is>
      </c>
      <c r="D160" s="5" t="inlineStr">
        <is>
          <t>L3</t>
        </is>
      </c>
      <c r="E160" s="5" t="n">
        <v>1</v>
      </c>
      <c r="F160" s="5" t="n">
        <v>30200</v>
      </c>
      <c r="G160" s="41" t="n">
        <v>45115</v>
      </c>
      <c r="H160" s="41" t="n"/>
      <c r="I160" s="42">
        <f>IF(H160="",DATE(2099,12,31),H160)</f>
        <v/>
      </c>
      <c r="J160" s="23">
        <f>F160*E160</f>
        <v/>
      </c>
      <c r="K160" s="23">
        <f>J160*INDEX(Settings!$C$31:$C$36,MATCH(D160,Settings!$B$31:$B$36,0))</f>
        <v/>
      </c>
      <c r="L160" s="23">
        <f>J160+K160</f>
        <v/>
      </c>
      <c r="M160" s="23">
        <f>MIN(L160,Settings!$C$25)</f>
        <v/>
      </c>
      <c r="N160" s="23">
        <f>IF(B160="IT",L160*Settings!$C$11+L160*Settings!$C$12,M160*Settings!$C$16+M160*Settings!$C$17+L160*Settings!$C$18+L160*Settings!$C$19+L160*Settings!$C$20+L160*Settings!$C$21*Settings!$C$22)</f>
        <v/>
      </c>
      <c r="O160" s="23">
        <f>IF(B160="IT",J160/Settings!$C$13,0)</f>
        <v/>
      </c>
      <c r="P160" s="23">
        <f>L160+N160+O160</f>
        <v/>
      </c>
    </row>
    <row r="161">
      <c r="A161" s="5" t="inlineStr">
        <is>
          <t>E00232</t>
        </is>
      </c>
      <c r="B161" s="5" t="inlineStr">
        <is>
          <t>PL</t>
        </is>
      </c>
      <c r="C161" s="5" t="inlineStr">
        <is>
          <t>Operations</t>
        </is>
      </c>
      <c r="D161" s="5" t="inlineStr">
        <is>
          <t>L1</t>
        </is>
      </c>
      <c r="E161" s="5" t="n">
        <v>1</v>
      </c>
      <c r="F161" s="5" t="n">
        <v>17200</v>
      </c>
      <c r="G161" s="41" t="n">
        <v>45954</v>
      </c>
      <c r="H161" s="41" t="n"/>
      <c r="I161" s="42">
        <f>IF(H161="",DATE(2099,12,31),H161)</f>
        <v/>
      </c>
      <c r="J161" s="23">
        <f>F161*E161</f>
        <v/>
      </c>
      <c r="K161" s="23">
        <f>J161*INDEX(Settings!$C$31:$C$36,MATCH(D161,Settings!$B$31:$B$36,0))</f>
        <v/>
      </c>
      <c r="L161" s="23">
        <f>J161+K161</f>
        <v/>
      </c>
      <c r="M161" s="23">
        <f>MIN(L161,Settings!$C$25)</f>
        <v/>
      </c>
      <c r="N161" s="23">
        <f>IF(B161="IT",L161*Settings!$C$11+L161*Settings!$C$12,M161*Settings!$C$16+M161*Settings!$C$17+L161*Settings!$C$18+L161*Settings!$C$19+L161*Settings!$C$20+L161*Settings!$C$21*Settings!$C$22)</f>
        <v/>
      </c>
      <c r="O161" s="23">
        <f>IF(B161="IT",J161/Settings!$C$13,0)</f>
        <v/>
      </c>
      <c r="P161" s="23">
        <f>L161+N161+O161</f>
        <v/>
      </c>
    </row>
    <row r="162">
      <c r="A162" s="5" t="inlineStr">
        <is>
          <t>E00234</t>
        </is>
      </c>
      <c r="B162" s="5" t="inlineStr">
        <is>
          <t>PL</t>
        </is>
      </c>
      <c r="C162" s="5" t="inlineStr">
        <is>
          <t>Operations</t>
        </is>
      </c>
      <c r="D162" s="5" t="inlineStr">
        <is>
          <t>L4</t>
        </is>
      </c>
      <c r="E162" s="5" t="n">
        <v>1</v>
      </c>
      <c r="F162" s="5" t="n">
        <v>46200</v>
      </c>
      <c r="G162" s="41" t="n">
        <v>45336</v>
      </c>
      <c r="H162" s="41" t="n"/>
      <c r="I162" s="42">
        <f>IF(H162="",DATE(2099,12,31),H162)</f>
        <v/>
      </c>
      <c r="J162" s="23">
        <f>F162*E162</f>
        <v/>
      </c>
      <c r="K162" s="23">
        <f>J162*INDEX(Settings!$C$31:$C$36,MATCH(D162,Settings!$B$31:$B$36,0))</f>
        <v/>
      </c>
      <c r="L162" s="23">
        <f>J162+K162</f>
        <v/>
      </c>
      <c r="M162" s="23">
        <f>MIN(L162,Settings!$C$25)</f>
        <v/>
      </c>
      <c r="N162" s="23">
        <f>IF(B162="IT",L162*Settings!$C$11+L162*Settings!$C$12,M162*Settings!$C$16+M162*Settings!$C$17+L162*Settings!$C$18+L162*Settings!$C$19+L162*Settings!$C$20+L162*Settings!$C$21*Settings!$C$22)</f>
        <v/>
      </c>
      <c r="O162" s="23">
        <f>IF(B162="IT",J162/Settings!$C$13,0)</f>
        <v/>
      </c>
      <c r="P162" s="23">
        <f>L162+N162+O162</f>
        <v/>
      </c>
    </row>
    <row r="163">
      <c r="A163" s="5" t="inlineStr">
        <is>
          <t>E00235</t>
        </is>
      </c>
      <c r="B163" s="5" t="inlineStr">
        <is>
          <t>IT</t>
        </is>
      </c>
      <c r="C163" s="5" t="inlineStr">
        <is>
          <t>Finance</t>
        </is>
      </c>
      <c r="D163" s="5" t="inlineStr">
        <is>
          <t>L2</t>
        </is>
      </c>
      <c r="E163" s="5" t="n">
        <v>1</v>
      </c>
      <c r="F163" s="5" t="n">
        <v>35750</v>
      </c>
      <c r="G163" s="41" t="n">
        <v>44517</v>
      </c>
      <c r="H163" s="41" t="n"/>
      <c r="I163" s="42">
        <f>IF(H163="",DATE(2099,12,31),H163)</f>
        <v/>
      </c>
      <c r="J163" s="23">
        <f>F163*E163</f>
        <v/>
      </c>
      <c r="K163" s="23">
        <f>J163*INDEX(Settings!$C$31:$C$36,MATCH(D163,Settings!$B$31:$B$36,0))</f>
        <v/>
      </c>
      <c r="L163" s="23">
        <f>J163+K163</f>
        <v/>
      </c>
      <c r="M163" s="23">
        <f>MIN(L163,Settings!$C$25)</f>
        <v/>
      </c>
      <c r="N163" s="23">
        <f>IF(B163="IT",L163*Settings!$C$11+L163*Settings!$C$12,M163*Settings!$C$16+M163*Settings!$C$17+L163*Settings!$C$18+L163*Settings!$C$19+L163*Settings!$C$20+L163*Settings!$C$21*Settings!$C$22)</f>
        <v/>
      </c>
      <c r="O163" s="23">
        <f>IF(B163="IT",J163/Settings!$C$13,0)</f>
        <v/>
      </c>
      <c r="P163" s="23">
        <f>L163+N163+O163</f>
        <v/>
      </c>
    </row>
    <row r="164">
      <c r="A164" s="5" t="inlineStr">
        <is>
          <t>E00236</t>
        </is>
      </c>
      <c r="B164" s="5" t="inlineStr">
        <is>
          <t>PL</t>
        </is>
      </c>
      <c r="C164" s="5" t="inlineStr">
        <is>
          <t>Tech</t>
        </is>
      </c>
      <c r="D164" s="5" t="inlineStr">
        <is>
          <t>L3</t>
        </is>
      </c>
      <c r="E164" s="5" t="n">
        <v>1</v>
      </c>
      <c r="F164" s="5" t="n">
        <v>42150</v>
      </c>
      <c r="G164" s="41" t="n">
        <v>45551</v>
      </c>
      <c r="H164" s="41" t="n"/>
      <c r="I164" s="42">
        <f>IF(H164="",DATE(2099,12,31),H164)</f>
        <v/>
      </c>
      <c r="J164" s="23">
        <f>F164*E164</f>
        <v/>
      </c>
      <c r="K164" s="23">
        <f>J164*INDEX(Settings!$C$31:$C$36,MATCH(D164,Settings!$B$31:$B$36,0))</f>
        <v/>
      </c>
      <c r="L164" s="23">
        <f>J164+K164</f>
        <v/>
      </c>
      <c r="M164" s="23">
        <f>MIN(L164,Settings!$C$25)</f>
        <v/>
      </c>
      <c r="N164" s="23">
        <f>IF(B164="IT",L164*Settings!$C$11+L164*Settings!$C$12,M164*Settings!$C$16+M164*Settings!$C$17+L164*Settings!$C$18+L164*Settings!$C$19+L164*Settings!$C$20+L164*Settings!$C$21*Settings!$C$22)</f>
        <v/>
      </c>
      <c r="O164" s="23">
        <f>IF(B164="IT",J164/Settings!$C$13,0)</f>
        <v/>
      </c>
      <c r="P164" s="23">
        <f>L164+N164+O164</f>
        <v/>
      </c>
    </row>
    <row r="165">
      <c r="A165" s="5" t="inlineStr">
        <is>
          <t>E00238</t>
        </is>
      </c>
      <c r="B165" s="5" t="inlineStr">
        <is>
          <t>IT</t>
        </is>
      </c>
      <c r="C165" s="5" t="inlineStr">
        <is>
          <t>Customer Service</t>
        </is>
      </c>
      <c r="D165" s="5" t="inlineStr">
        <is>
          <t>L2</t>
        </is>
      </c>
      <c r="E165" s="5" t="n">
        <v>1</v>
      </c>
      <c r="F165" s="5" t="n">
        <v>29550</v>
      </c>
      <c r="G165" s="41" t="n">
        <v>44419</v>
      </c>
      <c r="H165" s="41" t="n"/>
      <c r="I165" s="42">
        <f>IF(H165="",DATE(2099,12,31),H165)</f>
        <v/>
      </c>
      <c r="J165" s="23">
        <f>F165*E165</f>
        <v/>
      </c>
      <c r="K165" s="23">
        <f>J165*INDEX(Settings!$C$31:$C$36,MATCH(D165,Settings!$B$31:$B$36,0))</f>
        <v/>
      </c>
      <c r="L165" s="23">
        <f>J165+K165</f>
        <v/>
      </c>
      <c r="M165" s="23">
        <f>MIN(L165,Settings!$C$25)</f>
        <v/>
      </c>
      <c r="N165" s="23">
        <f>IF(B165="IT",L165*Settings!$C$11+L165*Settings!$C$12,M165*Settings!$C$16+M165*Settings!$C$17+L165*Settings!$C$18+L165*Settings!$C$19+L165*Settings!$C$20+L165*Settings!$C$21*Settings!$C$22)</f>
        <v/>
      </c>
      <c r="O165" s="23">
        <f>IF(B165="IT",J165/Settings!$C$13,0)</f>
        <v/>
      </c>
      <c r="P165" s="23">
        <f>L165+N165+O165</f>
        <v/>
      </c>
    </row>
    <row r="166">
      <c r="A166" s="5" t="inlineStr">
        <is>
          <t>E00239</t>
        </is>
      </c>
      <c r="B166" s="5" t="inlineStr">
        <is>
          <t>IT</t>
        </is>
      </c>
      <c r="C166" s="5" t="inlineStr">
        <is>
          <t>Customer Service</t>
        </is>
      </c>
      <c r="D166" s="5" t="inlineStr">
        <is>
          <t>L3</t>
        </is>
      </c>
      <c r="E166" s="5" t="n">
        <v>0.8</v>
      </c>
      <c r="F166" s="5" t="n">
        <v>27550</v>
      </c>
      <c r="G166" s="41" t="n">
        <v>45839</v>
      </c>
      <c r="H166" s="41" t="n">
        <v>46040</v>
      </c>
      <c r="I166" s="42">
        <f>IF(H166="",DATE(2099,12,31),H166)</f>
        <v/>
      </c>
      <c r="J166" s="23">
        <f>F166*E166</f>
        <v/>
      </c>
      <c r="K166" s="23">
        <f>J166*INDEX(Settings!$C$31:$C$36,MATCH(D166,Settings!$B$31:$B$36,0))</f>
        <v/>
      </c>
      <c r="L166" s="23">
        <f>J166+K166</f>
        <v/>
      </c>
      <c r="M166" s="23">
        <f>MIN(L166,Settings!$C$25)</f>
        <v/>
      </c>
      <c r="N166" s="23">
        <f>IF(B166="IT",L166*Settings!$C$11+L166*Settings!$C$12,M166*Settings!$C$16+M166*Settings!$C$17+L166*Settings!$C$18+L166*Settings!$C$19+L166*Settings!$C$20+L166*Settings!$C$21*Settings!$C$22)</f>
        <v/>
      </c>
      <c r="O166" s="23">
        <f>IF(B166="IT",J166/Settings!$C$13,0)</f>
        <v/>
      </c>
      <c r="P166" s="23">
        <f>L166+N166+O166</f>
        <v/>
      </c>
    </row>
    <row r="167">
      <c r="A167" s="5" t="inlineStr">
        <is>
          <t>E00242</t>
        </is>
      </c>
      <c r="B167" s="5" t="inlineStr">
        <is>
          <t>PL</t>
        </is>
      </c>
      <c r="C167" s="5" t="inlineStr">
        <is>
          <t>Sales</t>
        </is>
      </c>
      <c r="D167" s="5" t="inlineStr">
        <is>
          <t>L1</t>
        </is>
      </c>
      <c r="E167" s="5" t="n">
        <v>1</v>
      </c>
      <c r="F167" s="5" t="n">
        <v>22900</v>
      </c>
      <c r="G167" s="41" t="n">
        <v>44084</v>
      </c>
      <c r="H167" s="41" t="n"/>
      <c r="I167" s="42">
        <f>IF(H167="",DATE(2099,12,31),H167)</f>
        <v/>
      </c>
      <c r="J167" s="23">
        <f>F167*E167</f>
        <v/>
      </c>
      <c r="K167" s="23">
        <f>J167*INDEX(Settings!$C$31:$C$36,MATCH(D167,Settings!$B$31:$B$36,0))</f>
        <v/>
      </c>
      <c r="L167" s="23">
        <f>J167+K167</f>
        <v/>
      </c>
      <c r="M167" s="23">
        <f>MIN(L167,Settings!$C$25)</f>
        <v/>
      </c>
      <c r="N167" s="23">
        <f>IF(B167="IT",L167*Settings!$C$11+L167*Settings!$C$12,M167*Settings!$C$16+M167*Settings!$C$17+L167*Settings!$C$18+L167*Settings!$C$19+L167*Settings!$C$20+L167*Settings!$C$21*Settings!$C$22)</f>
        <v/>
      </c>
      <c r="O167" s="23">
        <f>IF(B167="IT",J167/Settings!$C$13,0)</f>
        <v/>
      </c>
      <c r="P167" s="23">
        <f>L167+N167+O167</f>
        <v/>
      </c>
    </row>
    <row r="168">
      <c r="A168" s="5" t="inlineStr">
        <is>
          <t>E00244</t>
        </is>
      </c>
      <c r="B168" s="5" t="inlineStr">
        <is>
          <t>PL</t>
        </is>
      </c>
      <c r="C168" s="5" t="inlineStr">
        <is>
          <t>Customer Service</t>
        </is>
      </c>
      <c r="D168" s="5" t="inlineStr">
        <is>
          <t>L4</t>
        </is>
      </c>
      <c r="E168" s="5" t="n">
        <v>0.8</v>
      </c>
      <c r="F168" s="5" t="n">
        <v>40250</v>
      </c>
      <c r="G168" s="41" t="n">
        <v>43748</v>
      </c>
      <c r="H168" s="41" t="n">
        <v>45840</v>
      </c>
      <c r="I168" s="42">
        <f>IF(H168="",DATE(2099,12,31),H168)</f>
        <v/>
      </c>
      <c r="J168" s="23">
        <f>F168*E168</f>
        <v/>
      </c>
      <c r="K168" s="23">
        <f>J168*INDEX(Settings!$C$31:$C$36,MATCH(D168,Settings!$B$31:$B$36,0))</f>
        <v/>
      </c>
      <c r="L168" s="23">
        <f>J168+K168</f>
        <v/>
      </c>
      <c r="M168" s="23">
        <f>MIN(L168,Settings!$C$25)</f>
        <v/>
      </c>
      <c r="N168" s="23">
        <f>IF(B168="IT",L168*Settings!$C$11+L168*Settings!$C$12,M168*Settings!$C$16+M168*Settings!$C$17+L168*Settings!$C$18+L168*Settings!$C$19+L168*Settings!$C$20+L168*Settings!$C$21*Settings!$C$22)</f>
        <v/>
      </c>
      <c r="O168" s="23">
        <f>IF(B168="IT",J168/Settings!$C$13,0)</f>
        <v/>
      </c>
      <c r="P168" s="23">
        <f>L168+N168+O168</f>
        <v/>
      </c>
    </row>
    <row r="169">
      <c r="A169" s="5" t="inlineStr">
        <is>
          <t>E00246</t>
        </is>
      </c>
      <c r="B169" s="5" t="inlineStr">
        <is>
          <t>IT</t>
        </is>
      </c>
      <c r="C169" s="5" t="inlineStr">
        <is>
          <t>Customer Service</t>
        </is>
      </c>
      <c r="D169" s="5" t="inlineStr">
        <is>
          <t>L5</t>
        </is>
      </c>
      <c r="E169" s="5" t="n">
        <v>1</v>
      </c>
      <c r="F169" s="5" t="n">
        <v>70900</v>
      </c>
      <c r="G169" s="41" t="n">
        <v>45881</v>
      </c>
      <c r="H169" s="41" t="n"/>
      <c r="I169" s="42">
        <f>IF(H169="",DATE(2099,12,31),H169)</f>
        <v/>
      </c>
      <c r="J169" s="23">
        <f>F169*E169</f>
        <v/>
      </c>
      <c r="K169" s="23">
        <f>J169*INDEX(Settings!$C$31:$C$36,MATCH(D169,Settings!$B$31:$B$36,0))</f>
        <v/>
      </c>
      <c r="L169" s="23">
        <f>J169+K169</f>
        <v/>
      </c>
      <c r="M169" s="23">
        <f>MIN(L169,Settings!$C$25)</f>
        <v/>
      </c>
      <c r="N169" s="23">
        <f>IF(B169="IT",L169*Settings!$C$11+L169*Settings!$C$12,M169*Settings!$C$16+M169*Settings!$C$17+L169*Settings!$C$18+L169*Settings!$C$19+L169*Settings!$C$20+L169*Settings!$C$21*Settings!$C$22)</f>
        <v/>
      </c>
      <c r="O169" s="23">
        <f>IF(B169="IT",J169/Settings!$C$13,0)</f>
        <v/>
      </c>
      <c r="P169" s="23">
        <f>L169+N169+O169</f>
        <v/>
      </c>
    </row>
    <row r="170">
      <c r="A170" s="5" t="inlineStr">
        <is>
          <t>E00247</t>
        </is>
      </c>
      <c r="B170" s="5" t="inlineStr">
        <is>
          <t>IT</t>
        </is>
      </c>
      <c r="C170" s="5" t="inlineStr">
        <is>
          <t>Operations</t>
        </is>
      </c>
      <c r="D170" s="5" t="inlineStr">
        <is>
          <t>L2</t>
        </is>
      </c>
      <c r="E170" s="5" t="n">
        <v>0.8</v>
      </c>
      <c r="F170" s="5" t="n">
        <v>31850</v>
      </c>
      <c r="G170" s="41" t="n">
        <v>42118</v>
      </c>
      <c r="H170" s="41" t="n"/>
      <c r="I170" s="42">
        <f>IF(H170="",DATE(2099,12,31),H170)</f>
        <v/>
      </c>
      <c r="J170" s="23">
        <f>F170*E170</f>
        <v/>
      </c>
      <c r="K170" s="23">
        <f>J170*INDEX(Settings!$C$31:$C$36,MATCH(D170,Settings!$B$31:$B$36,0))</f>
        <v/>
      </c>
      <c r="L170" s="23">
        <f>J170+K170</f>
        <v/>
      </c>
      <c r="M170" s="23">
        <f>MIN(L170,Settings!$C$25)</f>
        <v/>
      </c>
      <c r="N170" s="23">
        <f>IF(B170="IT",L170*Settings!$C$11+L170*Settings!$C$12,M170*Settings!$C$16+M170*Settings!$C$17+L170*Settings!$C$18+L170*Settings!$C$19+L170*Settings!$C$20+L170*Settings!$C$21*Settings!$C$22)</f>
        <v/>
      </c>
      <c r="O170" s="23">
        <f>IF(B170="IT",J170/Settings!$C$13,0)</f>
        <v/>
      </c>
      <c r="P170" s="23">
        <f>L170+N170+O170</f>
        <v/>
      </c>
    </row>
    <row r="171">
      <c r="A171" s="5" t="inlineStr">
        <is>
          <t>E00248</t>
        </is>
      </c>
      <c r="B171" s="5" t="inlineStr">
        <is>
          <t>IT</t>
        </is>
      </c>
      <c r="C171" s="5" t="inlineStr">
        <is>
          <t>Customer Service</t>
        </is>
      </c>
      <c r="D171" s="5" t="inlineStr">
        <is>
          <t>L1</t>
        </is>
      </c>
      <c r="E171" s="5" t="n">
        <v>1</v>
      </c>
      <c r="F171" s="5" t="n">
        <v>25550</v>
      </c>
      <c r="G171" s="41" t="n">
        <v>43883</v>
      </c>
      <c r="H171" s="41" t="n"/>
      <c r="I171" s="42">
        <f>IF(H171="",DATE(2099,12,31),H171)</f>
        <v/>
      </c>
      <c r="J171" s="23">
        <f>F171*E171</f>
        <v/>
      </c>
      <c r="K171" s="23">
        <f>J171*INDEX(Settings!$C$31:$C$36,MATCH(D171,Settings!$B$31:$B$36,0))</f>
        <v/>
      </c>
      <c r="L171" s="23">
        <f>J171+K171</f>
        <v/>
      </c>
      <c r="M171" s="23">
        <f>MIN(L171,Settings!$C$25)</f>
        <v/>
      </c>
      <c r="N171" s="23">
        <f>IF(B171="IT",L171*Settings!$C$11+L171*Settings!$C$12,M171*Settings!$C$16+M171*Settings!$C$17+L171*Settings!$C$18+L171*Settings!$C$19+L171*Settings!$C$20+L171*Settings!$C$21*Settings!$C$22)</f>
        <v/>
      </c>
      <c r="O171" s="23">
        <f>IF(B171="IT",J171/Settings!$C$13,0)</f>
        <v/>
      </c>
      <c r="P171" s="23">
        <f>L171+N171+O171</f>
        <v/>
      </c>
    </row>
    <row r="172">
      <c r="A172" s="5" t="inlineStr">
        <is>
          <t>E00249</t>
        </is>
      </c>
      <c r="B172" s="5" t="inlineStr">
        <is>
          <t>PL</t>
        </is>
      </c>
      <c r="C172" s="5" t="inlineStr">
        <is>
          <t>Tech</t>
        </is>
      </c>
      <c r="D172" s="5" t="inlineStr">
        <is>
          <t>L1</t>
        </is>
      </c>
      <c r="E172" s="5" t="n">
        <v>1</v>
      </c>
      <c r="F172" s="5" t="n">
        <v>26350</v>
      </c>
      <c r="G172" s="41" t="n">
        <v>45549</v>
      </c>
      <c r="H172" s="41" t="n">
        <v>45958</v>
      </c>
      <c r="I172" s="42">
        <f>IF(H172="",DATE(2099,12,31),H172)</f>
        <v/>
      </c>
      <c r="J172" s="23">
        <f>F172*E172</f>
        <v/>
      </c>
      <c r="K172" s="23">
        <f>J172*INDEX(Settings!$C$31:$C$36,MATCH(D172,Settings!$B$31:$B$36,0))</f>
        <v/>
      </c>
      <c r="L172" s="23">
        <f>J172+K172</f>
        <v/>
      </c>
      <c r="M172" s="23">
        <f>MIN(L172,Settings!$C$25)</f>
        <v/>
      </c>
      <c r="N172" s="23">
        <f>IF(B172="IT",L172*Settings!$C$11+L172*Settings!$C$12,M172*Settings!$C$16+M172*Settings!$C$17+L172*Settings!$C$18+L172*Settings!$C$19+L172*Settings!$C$20+L172*Settings!$C$21*Settings!$C$22)</f>
        <v/>
      </c>
      <c r="O172" s="23">
        <f>IF(B172="IT",J172/Settings!$C$13,0)</f>
        <v/>
      </c>
      <c r="P172" s="23">
        <f>L172+N172+O172</f>
        <v/>
      </c>
    </row>
    <row r="173">
      <c r="A173" s="5" t="inlineStr">
        <is>
          <t>E00250</t>
        </is>
      </c>
      <c r="B173" s="5" t="inlineStr">
        <is>
          <t>PL</t>
        </is>
      </c>
      <c r="C173" s="5" t="inlineStr">
        <is>
          <t>Finance</t>
        </is>
      </c>
      <c r="D173" s="5" t="inlineStr">
        <is>
          <t>L1</t>
        </is>
      </c>
      <c r="E173" s="5" t="n">
        <v>1</v>
      </c>
      <c r="F173" s="5" t="n">
        <v>20950</v>
      </c>
      <c r="G173" s="41" t="n">
        <v>45648</v>
      </c>
      <c r="H173" s="41" t="n">
        <v>45884</v>
      </c>
      <c r="I173" s="42">
        <f>IF(H173="",DATE(2099,12,31),H173)</f>
        <v/>
      </c>
      <c r="J173" s="23">
        <f>F173*E173</f>
        <v/>
      </c>
      <c r="K173" s="23">
        <f>J173*INDEX(Settings!$C$31:$C$36,MATCH(D173,Settings!$B$31:$B$36,0))</f>
        <v/>
      </c>
      <c r="L173" s="23">
        <f>J173+K173</f>
        <v/>
      </c>
      <c r="M173" s="23">
        <f>MIN(L173,Settings!$C$25)</f>
        <v/>
      </c>
      <c r="N173" s="23">
        <f>IF(B173="IT",L173*Settings!$C$11+L173*Settings!$C$12,M173*Settings!$C$16+M173*Settings!$C$17+L173*Settings!$C$18+L173*Settings!$C$19+L173*Settings!$C$20+L173*Settings!$C$21*Settings!$C$22)</f>
        <v/>
      </c>
      <c r="O173" s="23">
        <f>IF(B173="IT",J173/Settings!$C$13,0)</f>
        <v/>
      </c>
      <c r="P173" s="23">
        <f>L173+N173+O173</f>
        <v/>
      </c>
    </row>
    <row r="174">
      <c r="A174" s="5" t="inlineStr">
        <is>
          <t>E00251</t>
        </is>
      </c>
      <c r="B174" s="5" t="inlineStr">
        <is>
          <t>IT</t>
        </is>
      </c>
      <c r="C174" s="5" t="inlineStr">
        <is>
          <t>Sales</t>
        </is>
      </c>
      <c r="D174" s="5" t="inlineStr">
        <is>
          <t>L3</t>
        </is>
      </c>
      <c r="E174" s="5" t="n">
        <v>1</v>
      </c>
      <c r="F174" s="5" t="n">
        <v>49950</v>
      </c>
      <c r="G174" s="41" t="n">
        <v>44655</v>
      </c>
      <c r="H174" s="41" t="n">
        <v>45945</v>
      </c>
      <c r="I174" s="42">
        <f>IF(H174="",DATE(2099,12,31),H174)</f>
        <v/>
      </c>
      <c r="J174" s="23">
        <f>F174*E174</f>
        <v/>
      </c>
      <c r="K174" s="23">
        <f>J174*INDEX(Settings!$C$31:$C$36,MATCH(D174,Settings!$B$31:$B$36,0))</f>
        <v/>
      </c>
      <c r="L174" s="23">
        <f>J174+K174</f>
        <v/>
      </c>
      <c r="M174" s="23">
        <f>MIN(L174,Settings!$C$25)</f>
        <v/>
      </c>
      <c r="N174" s="23">
        <f>IF(B174="IT",L174*Settings!$C$11+L174*Settings!$C$12,M174*Settings!$C$16+M174*Settings!$C$17+L174*Settings!$C$18+L174*Settings!$C$19+L174*Settings!$C$20+L174*Settings!$C$21*Settings!$C$22)</f>
        <v/>
      </c>
      <c r="O174" s="23">
        <f>IF(B174="IT",J174/Settings!$C$13,0)</f>
        <v/>
      </c>
      <c r="P174" s="23">
        <f>L174+N174+O174</f>
        <v/>
      </c>
    </row>
    <row r="175">
      <c r="A175" s="5" t="inlineStr">
        <is>
          <t>E00254</t>
        </is>
      </c>
      <c r="B175" s="5" t="inlineStr">
        <is>
          <t>PL</t>
        </is>
      </c>
      <c r="C175" s="5" t="inlineStr">
        <is>
          <t>Sales</t>
        </is>
      </c>
      <c r="D175" s="5" t="inlineStr">
        <is>
          <t>L1</t>
        </is>
      </c>
      <c r="E175" s="5" t="n">
        <v>1</v>
      </c>
      <c r="F175" s="5" t="n">
        <v>22250</v>
      </c>
      <c r="G175" s="41" t="n">
        <v>45122</v>
      </c>
      <c r="H175" s="41" t="n"/>
      <c r="I175" s="42">
        <f>IF(H175="",DATE(2099,12,31),H175)</f>
        <v/>
      </c>
      <c r="J175" s="23">
        <f>F175*E175</f>
        <v/>
      </c>
      <c r="K175" s="23">
        <f>J175*INDEX(Settings!$C$31:$C$36,MATCH(D175,Settings!$B$31:$B$36,0))</f>
        <v/>
      </c>
      <c r="L175" s="23">
        <f>J175+K175</f>
        <v/>
      </c>
      <c r="M175" s="23">
        <f>MIN(L175,Settings!$C$25)</f>
        <v/>
      </c>
      <c r="N175" s="23">
        <f>IF(B175="IT",L175*Settings!$C$11+L175*Settings!$C$12,M175*Settings!$C$16+M175*Settings!$C$17+L175*Settings!$C$18+L175*Settings!$C$19+L175*Settings!$C$20+L175*Settings!$C$21*Settings!$C$22)</f>
        <v/>
      </c>
      <c r="O175" s="23">
        <f>IF(B175="IT",J175/Settings!$C$13,0)</f>
        <v/>
      </c>
      <c r="P175" s="23">
        <f>L175+N175+O175</f>
        <v/>
      </c>
    </row>
    <row r="176">
      <c r="A176" s="5" t="inlineStr">
        <is>
          <t>E00255</t>
        </is>
      </c>
      <c r="B176" s="5" t="inlineStr">
        <is>
          <t>PL</t>
        </is>
      </c>
      <c r="C176" s="5" t="inlineStr">
        <is>
          <t>Customer Service</t>
        </is>
      </c>
      <c r="D176" s="5" t="inlineStr">
        <is>
          <t>L3</t>
        </is>
      </c>
      <c r="E176" s="5" t="n">
        <v>1</v>
      </c>
      <c r="F176" s="5" t="n">
        <v>28800</v>
      </c>
      <c r="G176" s="41" t="n">
        <v>45578</v>
      </c>
      <c r="H176" s="41" t="n"/>
      <c r="I176" s="42">
        <f>IF(H176="",DATE(2099,12,31),H176)</f>
        <v/>
      </c>
      <c r="J176" s="23">
        <f>F176*E176</f>
        <v/>
      </c>
      <c r="K176" s="23">
        <f>J176*INDEX(Settings!$C$31:$C$36,MATCH(D176,Settings!$B$31:$B$36,0))</f>
        <v/>
      </c>
      <c r="L176" s="23">
        <f>J176+K176</f>
        <v/>
      </c>
      <c r="M176" s="23">
        <f>MIN(L176,Settings!$C$25)</f>
        <v/>
      </c>
      <c r="N176" s="23">
        <f>IF(B176="IT",L176*Settings!$C$11+L176*Settings!$C$12,M176*Settings!$C$16+M176*Settings!$C$17+L176*Settings!$C$18+L176*Settings!$C$19+L176*Settings!$C$20+L176*Settings!$C$21*Settings!$C$22)</f>
        <v/>
      </c>
      <c r="O176" s="23">
        <f>IF(B176="IT",J176/Settings!$C$13,0)</f>
        <v/>
      </c>
      <c r="P176" s="23">
        <f>L176+N176+O176</f>
        <v/>
      </c>
    </row>
    <row r="177">
      <c r="A177" s="5" t="inlineStr">
        <is>
          <t>E00256</t>
        </is>
      </c>
      <c r="B177" s="5" t="inlineStr">
        <is>
          <t>IT</t>
        </is>
      </c>
      <c r="C177" s="5" t="inlineStr">
        <is>
          <t>Customer Service</t>
        </is>
      </c>
      <c r="D177" s="5" t="inlineStr">
        <is>
          <t>L1</t>
        </is>
      </c>
      <c r="E177" s="5" t="n">
        <v>1</v>
      </c>
      <c r="F177" s="5" t="n">
        <v>23600</v>
      </c>
      <c r="G177" s="41" t="n">
        <v>45336</v>
      </c>
      <c r="H177" s="41" t="n">
        <v>46152</v>
      </c>
      <c r="I177" s="42">
        <f>IF(H177="",DATE(2099,12,31),H177)</f>
        <v/>
      </c>
      <c r="J177" s="23">
        <f>F177*E177</f>
        <v/>
      </c>
      <c r="K177" s="23">
        <f>J177*INDEX(Settings!$C$31:$C$36,MATCH(D177,Settings!$B$31:$B$36,0))</f>
        <v/>
      </c>
      <c r="L177" s="23">
        <f>J177+K177</f>
        <v/>
      </c>
      <c r="M177" s="23">
        <f>MIN(L177,Settings!$C$25)</f>
        <v/>
      </c>
      <c r="N177" s="23">
        <f>IF(B177="IT",L177*Settings!$C$11+L177*Settings!$C$12,M177*Settings!$C$16+M177*Settings!$C$17+L177*Settings!$C$18+L177*Settings!$C$19+L177*Settings!$C$20+L177*Settings!$C$21*Settings!$C$22)</f>
        <v/>
      </c>
      <c r="O177" s="23">
        <f>IF(B177="IT",J177/Settings!$C$13,0)</f>
        <v/>
      </c>
      <c r="P177" s="23">
        <f>L177+N177+O177</f>
        <v/>
      </c>
    </row>
    <row r="178">
      <c r="A178" s="5" t="inlineStr">
        <is>
          <t>E00257</t>
        </is>
      </c>
      <c r="B178" s="5" t="inlineStr">
        <is>
          <t>IT</t>
        </is>
      </c>
      <c r="C178" s="5" t="inlineStr">
        <is>
          <t>Operations</t>
        </is>
      </c>
      <c r="D178" s="5" t="inlineStr">
        <is>
          <t>L2</t>
        </is>
      </c>
      <c r="E178" s="5" t="n">
        <v>1</v>
      </c>
      <c r="F178" s="5" t="n">
        <v>31400</v>
      </c>
      <c r="G178" s="41" t="n">
        <v>43995</v>
      </c>
      <c r="H178" s="41" t="n">
        <v>46161</v>
      </c>
      <c r="I178" s="42">
        <f>IF(H178="",DATE(2099,12,31),H178)</f>
        <v/>
      </c>
      <c r="J178" s="23">
        <f>F178*E178</f>
        <v/>
      </c>
      <c r="K178" s="23">
        <f>J178*INDEX(Settings!$C$31:$C$36,MATCH(D178,Settings!$B$31:$B$36,0))</f>
        <v/>
      </c>
      <c r="L178" s="23">
        <f>J178+K178</f>
        <v/>
      </c>
      <c r="M178" s="23">
        <f>MIN(L178,Settings!$C$25)</f>
        <v/>
      </c>
      <c r="N178" s="23">
        <f>IF(B178="IT",L178*Settings!$C$11+L178*Settings!$C$12,M178*Settings!$C$16+M178*Settings!$C$17+L178*Settings!$C$18+L178*Settings!$C$19+L178*Settings!$C$20+L178*Settings!$C$21*Settings!$C$22)</f>
        <v/>
      </c>
      <c r="O178" s="23">
        <f>IF(B178="IT",J178/Settings!$C$13,0)</f>
        <v/>
      </c>
      <c r="P178" s="23">
        <f>L178+N178+O178</f>
        <v/>
      </c>
    </row>
    <row r="179">
      <c r="A179" s="5" t="inlineStr">
        <is>
          <t>E00258</t>
        </is>
      </c>
      <c r="B179" s="5" t="inlineStr">
        <is>
          <t>IT</t>
        </is>
      </c>
      <c r="C179" s="5" t="inlineStr">
        <is>
          <t>Operations</t>
        </is>
      </c>
      <c r="D179" s="5" t="inlineStr">
        <is>
          <t>L1</t>
        </is>
      </c>
      <c r="E179" s="5" t="n">
        <v>1</v>
      </c>
      <c r="F179" s="5" t="n">
        <v>25400</v>
      </c>
      <c r="G179" s="41" t="n">
        <v>44574</v>
      </c>
      <c r="H179" s="41" t="n"/>
      <c r="I179" s="42">
        <f>IF(H179="",DATE(2099,12,31),H179)</f>
        <v/>
      </c>
      <c r="J179" s="23">
        <f>F179*E179</f>
        <v/>
      </c>
      <c r="K179" s="23">
        <f>J179*INDEX(Settings!$C$31:$C$36,MATCH(D179,Settings!$B$31:$B$36,0))</f>
        <v/>
      </c>
      <c r="L179" s="23">
        <f>J179+K179</f>
        <v/>
      </c>
      <c r="M179" s="23">
        <f>MIN(L179,Settings!$C$25)</f>
        <v/>
      </c>
      <c r="N179" s="23">
        <f>IF(B179="IT",L179*Settings!$C$11+L179*Settings!$C$12,M179*Settings!$C$16+M179*Settings!$C$17+L179*Settings!$C$18+L179*Settings!$C$19+L179*Settings!$C$20+L179*Settings!$C$21*Settings!$C$22)</f>
        <v/>
      </c>
      <c r="O179" s="23">
        <f>IF(B179="IT",J179/Settings!$C$13,0)</f>
        <v/>
      </c>
      <c r="P179" s="23">
        <f>L179+N179+O179</f>
        <v/>
      </c>
    </row>
    <row r="180">
      <c r="A180" s="5" t="inlineStr">
        <is>
          <t>E00260</t>
        </is>
      </c>
      <c r="B180" s="5" t="inlineStr">
        <is>
          <t>IT</t>
        </is>
      </c>
      <c r="C180" s="5" t="inlineStr">
        <is>
          <t>Customer Service</t>
        </is>
      </c>
      <c r="D180" s="5" t="inlineStr">
        <is>
          <t>L4</t>
        </is>
      </c>
      <c r="E180" s="5" t="n">
        <v>1</v>
      </c>
      <c r="F180" s="5" t="n">
        <v>50600</v>
      </c>
      <c r="G180" s="41" t="n">
        <v>44987</v>
      </c>
      <c r="H180" s="41" t="n"/>
      <c r="I180" s="42">
        <f>IF(H180="",DATE(2099,12,31),H180)</f>
        <v/>
      </c>
      <c r="J180" s="23">
        <f>F180*E180</f>
        <v/>
      </c>
      <c r="K180" s="23">
        <f>J180*INDEX(Settings!$C$31:$C$36,MATCH(D180,Settings!$B$31:$B$36,0))</f>
        <v/>
      </c>
      <c r="L180" s="23">
        <f>J180+K180</f>
        <v/>
      </c>
      <c r="M180" s="23">
        <f>MIN(L180,Settings!$C$25)</f>
        <v/>
      </c>
      <c r="N180" s="23">
        <f>IF(B180="IT",L180*Settings!$C$11+L180*Settings!$C$12,M180*Settings!$C$16+M180*Settings!$C$17+L180*Settings!$C$18+L180*Settings!$C$19+L180*Settings!$C$20+L180*Settings!$C$21*Settings!$C$22)</f>
        <v/>
      </c>
      <c r="O180" s="23">
        <f>IF(B180="IT",J180/Settings!$C$13,0)</f>
        <v/>
      </c>
      <c r="P180" s="23">
        <f>L180+N180+O180</f>
        <v/>
      </c>
    </row>
    <row r="181">
      <c r="A181" s="5" t="inlineStr">
        <is>
          <t>E00261</t>
        </is>
      </c>
      <c r="B181" s="5" t="inlineStr">
        <is>
          <t>PL</t>
        </is>
      </c>
      <c r="C181" s="5" t="inlineStr">
        <is>
          <t>Operations</t>
        </is>
      </c>
      <c r="D181" s="5" t="inlineStr">
        <is>
          <t>L2</t>
        </is>
      </c>
      <c r="E181" s="5" t="n">
        <v>1</v>
      </c>
      <c r="F181" s="5" t="n">
        <v>23050</v>
      </c>
      <c r="G181" s="41" t="n">
        <v>45526</v>
      </c>
      <c r="H181" s="41" t="n"/>
      <c r="I181" s="42">
        <f>IF(H181="",DATE(2099,12,31),H181)</f>
        <v/>
      </c>
      <c r="J181" s="23">
        <f>F181*E181</f>
        <v/>
      </c>
      <c r="K181" s="23">
        <f>J181*INDEX(Settings!$C$31:$C$36,MATCH(D181,Settings!$B$31:$B$36,0))</f>
        <v/>
      </c>
      <c r="L181" s="23">
        <f>J181+K181</f>
        <v/>
      </c>
      <c r="M181" s="23">
        <f>MIN(L181,Settings!$C$25)</f>
        <v/>
      </c>
      <c r="N181" s="23">
        <f>IF(B181="IT",L181*Settings!$C$11+L181*Settings!$C$12,M181*Settings!$C$16+M181*Settings!$C$17+L181*Settings!$C$18+L181*Settings!$C$19+L181*Settings!$C$20+L181*Settings!$C$21*Settings!$C$22)</f>
        <v/>
      </c>
      <c r="O181" s="23">
        <f>IF(B181="IT",J181/Settings!$C$13,0)</f>
        <v/>
      </c>
      <c r="P181" s="23">
        <f>L181+N181+O181</f>
        <v/>
      </c>
    </row>
    <row r="182">
      <c r="A182" s="5" t="inlineStr">
        <is>
          <t>E00262</t>
        </is>
      </c>
      <c r="B182" s="5" t="inlineStr">
        <is>
          <t>PL</t>
        </is>
      </c>
      <c r="C182" s="5" t="inlineStr">
        <is>
          <t>Sales</t>
        </is>
      </c>
      <c r="D182" s="5" t="inlineStr">
        <is>
          <t>L2</t>
        </is>
      </c>
      <c r="E182" s="5" t="n">
        <v>1</v>
      </c>
      <c r="F182" s="5" t="n">
        <v>29800</v>
      </c>
      <c r="G182" s="41" t="n">
        <v>42979</v>
      </c>
      <c r="H182" s="41" t="n"/>
      <c r="I182" s="42">
        <f>IF(H182="",DATE(2099,12,31),H182)</f>
        <v/>
      </c>
      <c r="J182" s="23">
        <f>F182*E182</f>
        <v/>
      </c>
      <c r="K182" s="23">
        <f>J182*INDEX(Settings!$C$31:$C$36,MATCH(D182,Settings!$B$31:$B$36,0))</f>
        <v/>
      </c>
      <c r="L182" s="23">
        <f>J182+K182</f>
        <v/>
      </c>
      <c r="M182" s="23">
        <f>MIN(L182,Settings!$C$25)</f>
        <v/>
      </c>
      <c r="N182" s="23">
        <f>IF(B182="IT",L182*Settings!$C$11+L182*Settings!$C$12,M182*Settings!$C$16+M182*Settings!$C$17+L182*Settings!$C$18+L182*Settings!$C$19+L182*Settings!$C$20+L182*Settings!$C$21*Settings!$C$22)</f>
        <v/>
      </c>
      <c r="O182" s="23">
        <f>IF(B182="IT",J182/Settings!$C$13,0)</f>
        <v/>
      </c>
      <c r="P182" s="23">
        <f>L182+N182+O182</f>
        <v/>
      </c>
    </row>
    <row r="183">
      <c r="A183" s="5" t="inlineStr">
        <is>
          <t>E00263</t>
        </is>
      </c>
      <c r="B183" s="5" t="inlineStr">
        <is>
          <t>PL</t>
        </is>
      </c>
      <c r="C183" s="5" t="inlineStr">
        <is>
          <t>Operations</t>
        </is>
      </c>
      <c r="D183" s="5" t="inlineStr">
        <is>
          <t>L1</t>
        </is>
      </c>
      <c r="E183" s="5" t="n">
        <v>1</v>
      </c>
      <c r="F183" s="5" t="n">
        <v>19850</v>
      </c>
      <c r="G183" s="41" t="n">
        <v>44033</v>
      </c>
      <c r="H183" s="41" t="n">
        <v>45887</v>
      </c>
      <c r="I183" s="42">
        <f>IF(H183="",DATE(2099,12,31),H183)</f>
        <v/>
      </c>
      <c r="J183" s="23">
        <f>F183*E183</f>
        <v/>
      </c>
      <c r="K183" s="23">
        <f>J183*INDEX(Settings!$C$31:$C$36,MATCH(D183,Settings!$B$31:$B$36,0))</f>
        <v/>
      </c>
      <c r="L183" s="23">
        <f>J183+K183</f>
        <v/>
      </c>
      <c r="M183" s="23">
        <f>MIN(L183,Settings!$C$25)</f>
        <v/>
      </c>
      <c r="N183" s="23">
        <f>IF(B183="IT",L183*Settings!$C$11+L183*Settings!$C$12,M183*Settings!$C$16+M183*Settings!$C$17+L183*Settings!$C$18+L183*Settings!$C$19+L183*Settings!$C$20+L183*Settings!$C$21*Settings!$C$22)</f>
        <v/>
      </c>
      <c r="O183" s="23">
        <f>IF(B183="IT",J183/Settings!$C$13,0)</f>
        <v/>
      </c>
      <c r="P183" s="23">
        <f>L183+N183+O183</f>
        <v/>
      </c>
    </row>
    <row r="184">
      <c r="A184" s="5" t="inlineStr">
        <is>
          <t>E00265</t>
        </is>
      </c>
      <c r="B184" s="5" t="inlineStr">
        <is>
          <t>PL</t>
        </is>
      </c>
      <c r="C184" s="5" t="inlineStr">
        <is>
          <t>Tech</t>
        </is>
      </c>
      <c r="D184" s="5" t="inlineStr">
        <is>
          <t>L2</t>
        </is>
      </c>
      <c r="E184" s="5" t="n">
        <v>1</v>
      </c>
      <c r="F184" s="5" t="n">
        <v>31800</v>
      </c>
      <c r="G184" s="41" t="n">
        <v>43275</v>
      </c>
      <c r="H184" s="41" t="n"/>
      <c r="I184" s="42">
        <f>IF(H184="",DATE(2099,12,31),H184)</f>
        <v/>
      </c>
      <c r="J184" s="23">
        <f>F184*E184</f>
        <v/>
      </c>
      <c r="K184" s="23">
        <f>J184*INDEX(Settings!$C$31:$C$36,MATCH(D184,Settings!$B$31:$B$36,0))</f>
        <v/>
      </c>
      <c r="L184" s="23">
        <f>J184+K184</f>
        <v/>
      </c>
      <c r="M184" s="23">
        <f>MIN(L184,Settings!$C$25)</f>
        <v/>
      </c>
      <c r="N184" s="23">
        <f>IF(B184="IT",L184*Settings!$C$11+L184*Settings!$C$12,M184*Settings!$C$16+M184*Settings!$C$17+L184*Settings!$C$18+L184*Settings!$C$19+L184*Settings!$C$20+L184*Settings!$C$21*Settings!$C$22)</f>
        <v/>
      </c>
      <c r="O184" s="23">
        <f>IF(B184="IT",J184/Settings!$C$13,0)</f>
        <v/>
      </c>
      <c r="P184" s="23">
        <f>L184+N184+O184</f>
        <v/>
      </c>
    </row>
    <row r="185">
      <c r="A185" s="5" t="inlineStr">
        <is>
          <t>E00266</t>
        </is>
      </c>
      <c r="B185" s="5" t="inlineStr">
        <is>
          <t>PL</t>
        </is>
      </c>
      <c r="C185" s="5" t="inlineStr">
        <is>
          <t>Customer Service</t>
        </is>
      </c>
      <c r="D185" s="5" t="inlineStr">
        <is>
          <t>L2</t>
        </is>
      </c>
      <c r="E185" s="5" t="n">
        <v>1</v>
      </c>
      <c r="F185" s="5" t="n">
        <v>20400</v>
      </c>
      <c r="G185" s="41" t="n">
        <v>44948</v>
      </c>
      <c r="H185" s="41" t="n">
        <v>46048</v>
      </c>
      <c r="I185" s="42">
        <f>IF(H185="",DATE(2099,12,31),H185)</f>
        <v/>
      </c>
      <c r="J185" s="23">
        <f>F185*E185</f>
        <v/>
      </c>
      <c r="K185" s="23">
        <f>J185*INDEX(Settings!$C$31:$C$36,MATCH(D185,Settings!$B$31:$B$36,0))</f>
        <v/>
      </c>
      <c r="L185" s="23">
        <f>J185+K185</f>
        <v/>
      </c>
      <c r="M185" s="23">
        <f>MIN(L185,Settings!$C$25)</f>
        <v/>
      </c>
      <c r="N185" s="23">
        <f>IF(B185="IT",L185*Settings!$C$11+L185*Settings!$C$12,M185*Settings!$C$16+M185*Settings!$C$17+L185*Settings!$C$18+L185*Settings!$C$19+L185*Settings!$C$20+L185*Settings!$C$21*Settings!$C$22)</f>
        <v/>
      </c>
      <c r="O185" s="23">
        <f>IF(B185="IT",J185/Settings!$C$13,0)</f>
        <v/>
      </c>
      <c r="P185" s="23">
        <f>L185+N185+O185</f>
        <v/>
      </c>
    </row>
    <row r="186">
      <c r="A186" s="5" t="inlineStr">
        <is>
          <t>E00268</t>
        </is>
      </c>
      <c r="B186" s="5" t="inlineStr">
        <is>
          <t>PL</t>
        </is>
      </c>
      <c r="C186" s="5" t="inlineStr">
        <is>
          <t>Operations</t>
        </is>
      </c>
      <c r="D186" s="5" t="inlineStr">
        <is>
          <t>L5</t>
        </is>
      </c>
      <c r="E186" s="5" t="n">
        <v>1</v>
      </c>
      <c r="F186" s="5" t="n">
        <v>51500</v>
      </c>
      <c r="G186" s="41" t="n">
        <v>46111</v>
      </c>
      <c r="H186" s="41" t="n">
        <v>46180</v>
      </c>
      <c r="I186" s="42">
        <f>IF(H186="",DATE(2099,12,31),H186)</f>
        <v/>
      </c>
      <c r="J186" s="23">
        <f>F186*E186</f>
        <v/>
      </c>
      <c r="K186" s="23">
        <f>J186*INDEX(Settings!$C$31:$C$36,MATCH(D186,Settings!$B$31:$B$36,0))</f>
        <v/>
      </c>
      <c r="L186" s="23">
        <f>J186+K186</f>
        <v/>
      </c>
      <c r="M186" s="23">
        <f>MIN(L186,Settings!$C$25)</f>
        <v/>
      </c>
      <c r="N186" s="23">
        <f>IF(B186="IT",L186*Settings!$C$11+L186*Settings!$C$12,M186*Settings!$C$16+M186*Settings!$C$17+L186*Settings!$C$18+L186*Settings!$C$19+L186*Settings!$C$20+L186*Settings!$C$21*Settings!$C$22)</f>
        <v/>
      </c>
      <c r="O186" s="23">
        <f>IF(B186="IT",J186/Settings!$C$13,0)</f>
        <v/>
      </c>
      <c r="P186" s="23">
        <f>L186+N186+O186</f>
        <v/>
      </c>
    </row>
    <row r="187">
      <c r="A187" s="5" t="inlineStr">
        <is>
          <t>E00269</t>
        </is>
      </c>
      <c r="B187" s="5" t="inlineStr">
        <is>
          <t>PL</t>
        </is>
      </c>
      <c r="C187" s="5" t="inlineStr">
        <is>
          <t>Tech</t>
        </is>
      </c>
      <c r="D187" s="5" t="inlineStr">
        <is>
          <t>L5</t>
        </is>
      </c>
      <c r="E187" s="5" t="n">
        <v>1</v>
      </c>
      <c r="F187" s="5" t="n">
        <v>64450</v>
      </c>
      <c r="G187" s="41" t="n">
        <v>46115</v>
      </c>
      <c r="H187" s="41" t="n"/>
      <c r="I187" s="42">
        <f>IF(H187="",DATE(2099,12,31),H187)</f>
        <v/>
      </c>
      <c r="J187" s="23">
        <f>F187*E187</f>
        <v/>
      </c>
      <c r="K187" s="23">
        <f>J187*INDEX(Settings!$C$31:$C$36,MATCH(D187,Settings!$B$31:$B$36,0))</f>
        <v/>
      </c>
      <c r="L187" s="23">
        <f>J187+K187</f>
        <v/>
      </c>
      <c r="M187" s="23">
        <f>MIN(L187,Settings!$C$25)</f>
        <v/>
      </c>
      <c r="N187" s="23">
        <f>IF(B187="IT",L187*Settings!$C$11+L187*Settings!$C$12,M187*Settings!$C$16+M187*Settings!$C$17+L187*Settings!$C$18+L187*Settings!$C$19+L187*Settings!$C$20+L187*Settings!$C$21*Settings!$C$22)</f>
        <v/>
      </c>
      <c r="O187" s="23">
        <f>IF(B187="IT",J187/Settings!$C$13,0)</f>
        <v/>
      </c>
      <c r="P187" s="23">
        <f>L187+N187+O187</f>
        <v/>
      </c>
    </row>
    <row r="188">
      <c r="A188" s="5" t="inlineStr">
        <is>
          <t>E00270</t>
        </is>
      </c>
      <c r="B188" s="5" t="inlineStr">
        <is>
          <t>PL</t>
        </is>
      </c>
      <c r="C188" s="5" t="inlineStr">
        <is>
          <t>Operations</t>
        </is>
      </c>
      <c r="D188" s="5" t="inlineStr">
        <is>
          <t>L4</t>
        </is>
      </c>
      <c r="E188" s="5" t="n">
        <v>1</v>
      </c>
      <c r="F188" s="5" t="n">
        <v>38500</v>
      </c>
      <c r="G188" s="41" t="n">
        <v>44032</v>
      </c>
      <c r="H188" s="41" t="n"/>
      <c r="I188" s="42">
        <f>IF(H188="",DATE(2099,12,31),H188)</f>
        <v/>
      </c>
      <c r="J188" s="23">
        <f>F188*E188</f>
        <v/>
      </c>
      <c r="K188" s="23">
        <f>J188*INDEX(Settings!$C$31:$C$36,MATCH(D188,Settings!$B$31:$B$36,0))</f>
        <v/>
      </c>
      <c r="L188" s="23">
        <f>J188+K188</f>
        <v/>
      </c>
      <c r="M188" s="23">
        <f>MIN(L188,Settings!$C$25)</f>
        <v/>
      </c>
      <c r="N188" s="23">
        <f>IF(B188="IT",L188*Settings!$C$11+L188*Settings!$C$12,M188*Settings!$C$16+M188*Settings!$C$17+L188*Settings!$C$18+L188*Settings!$C$19+L188*Settings!$C$20+L188*Settings!$C$21*Settings!$C$22)</f>
        <v/>
      </c>
      <c r="O188" s="23">
        <f>IF(B188="IT",J188/Settings!$C$13,0)</f>
        <v/>
      </c>
      <c r="P188" s="23">
        <f>L188+N188+O188</f>
        <v/>
      </c>
    </row>
    <row r="189">
      <c r="A189" s="5" t="inlineStr">
        <is>
          <t>E00271</t>
        </is>
      </c>
      <c r="B189" s="5" t="inlineStr">
        <is>
          <t>IT</t>
        </is>
      </c>
      <c r="C189" s="5" t="inlineStr">
        <is>
          <t>Tech</t>
        </is>
      </c>
      <c r="D189" s="5" t="inlineStr">
        <is>
          <t>L3</t>
        </is>
      </c>
      <c r="E189" s="5" t="n">
        <v>1</v>
      </c>
      <c r="F189" s="5" t="n">
        <v>57650</v>
      </c>
      <c r="G189" s="41" t="n">
        <v>44235</v>
      </c>
      <c r="H189" s="41" t="n"/>
      <c r="I189" s="42">
        <f>IF(H189="",DATE(2099,12,31),H189)</f>
        <v/>
      </c>
      <c r="J189" s="23">
        <f>F189*E189</f>
        <v/>
      </c>
      <c r="K189" s="23">
        <f>J189*INDEX(Settings!$C$31:$C$36,MATCH(D189,Settings!$B$31:$B$36,0))</f>
        <v/>
      </c>
      <c r="L189" s="23">
        <f>J189+K189</f>
        <v/>
      </c>
      <c r="M189" s="23">
        <f>MIN(L189,Settings!$C$25)</f>
        <v/>
      </c>
      <c r="N189" s="23">
        <f>IF(B189="IT",L189*Settings!$C$11+L189*Settings!$C$12,M189*Settings!$C$16+M189*Settings!$C$17+L189*Settings!$C$18+L189*Settings!$C$19+L189*Settings!$C$20+L189*Settings!$C$21*Settings!$C$22)</f>
        <v/>
      </c>
      <c r="O189" s="23">
        <f>IF(B189="IT",J189/Settings!$C$13,0)</f>
        <v/>
      </c>
      <c r="P189" s="23">
        <f>L189+N189+O189</f>
        <v/>
      </c>
    </row>
    <row r="190">
      <c r="A190" s="5" t="inlineStr">
        <is>
          <t>E00272</t>
        </is>
      </c>
      <c r="B190" s="5" t="inlineStr">
        <is>
          <t>PL</t>
        </is>
      </c>
      <c r="C190" s="5" t="inlineStr">
        <is>
          <t>Customer Service</t>
        </is>
      </c>
      <c r="D190" s="5" t="inlineStr">
        <is>
          <t>L2</t>
        </is>
      </c>
      <c r="E190" s="5" t="n">
        <v>1</v>
      </c>
      <c r="F190" s="5" t="n">
        <v>22600</v>
      </c>
      <c r="G190" s="41" t="n">
        <v>45975</v>
      </c>
      <c r="H190" s="41" t="n"/>
      <c r="I190" s="42">
        <f>IF(H190="",DATE(2099,12,31),H190)</f>
        <v/>
      </c>
      <c r="J190" s="23">
        <f>F190*E190</f>
        <v/>
      </c>
      <c r="K190" s="23">
        <f>J190*INDEX(Settings!$C$31:$C$36,MATCH(D190,Settings!$B$31:$B$36,0))</f>
        <v/>
      </c>
      <c r="L190" s="23">
        <f>J190+K190</f>
        <v/>
      </c>
      <c r="M190" s="23">
        <f>MIN(L190,Settings!$C$25)</f>
        <v/>
      </c>
      <c r="N190" s="23">
        <f>IF(B190="IT",L190*Settings!$C$11+L190*Settings!$C$12,M190*Settings!$C$16+M190*Settings!$C$17+L190*Settings!$C$18+L190*Settings!$C$19+L190*Settings!$C$20+L190*Settings!$C$21*Settings!$C$22)</f>
        <v/>
      </c>
      <c r="O190" s="23">
        <f>IF(B190="IT",J190/Settings!$C$13,0)</f>
        <v/>
      </c>
      <c r="P190" s="23">
        <f>L190+N190+O190</f>
        <v/>
      </c>
    </row>
    <row r="191">
      <c r="A191" s="5" t="inlineStr">
        <is>
          <t>E00274</t>
        </is>
      </c>
      <c r="B191" s="5" t="inlineStr">
        <is>
          <t>IT</t>
        </is>
      </c>
      <c r="C191" s="5" t="inlineStr">
        <is>
          <t>Operations</t>
        </is>
      </c>
      <c r="D191" s="5" t="inlineStr">
        <is>
          <t>L4</t>
        </is>
      </c>
      <c r="E191" s="5" t="n">
        <v>1</v>
      </c>
      <c r="F191" s="5" t="n">
        <v>51100</v>
      </c>
      <c r="G191" s="41" t="n">
        <v>44921</v>
      </c>
      <c r="H191" s="41" t="n"/>
      <c r="I191" s="42">
        <f>IF(H191="",DATE(2099,12,31),H191)</f>
        <v/>
      </c>
      <c r="J191" s="23">
        <f>F191*E191</f>
        <v/>
      </c>
      <c r="K191" s="23">
        <f>J191*INDEX(Settings!$C$31:$C$36,MATCH(D191,Settings!$B$31:$B$36,0))</f>
        <v/>
      </c>
      <c r="L191" s="23">
        <f>J191+K191</f>
        <v/>
      </c>
      <c r="M191" s="23">
        <f>MIN(L191,Settings!$C$25)</f>
        <v/>
      </c>
      <c r="N191" s="23">
        <f>IF(B191="IT",L191*Settings!$C$11+L191*Settings!$C$12,M191*Settings!$C$16+M191*Settings!$C$17+L191*Settings!$C$18+L191*Settings!$C$19+L191*Settings!$C$20+L191*Settings!$C$21*Settings!$C$22)</f>
        <v/>
      </c>
      <c r="O191" s="23">
        <f>IF(B191="IT",J191/Settings!$C$13,0)</f>
        <v/>
      </c>
      <c r="P191" s="23">
        <f>L191+N191+O191</f>
        <v/>
      </c>
    </row>
    <row r="192">
      <c r="A192" s="5" t="inlineStr">
        <is>
          <t>E00275</t>
        </is>
      </c>
      <c r="B192" s="5" t="inlineStr">
        <is>
          <t>PL</t>
        </is>
      </c>
      <c r="C192" s="5" t="inlineStr">
        <is>
          <t>Sales</t>
        </is>
      </c>
      <c r="D192" s="5" t="inlineStr">
        <is>
          <t>L2</t>
        </is>
      </c>
      <c r="E192" s="5" t="n">
        <v>1</v>
      </c>
      <c r="F192" s="5" t="n">
        <v>26500</v>
      </c>
      <c r="G192" s="41" t="n">
        <v>45571</v>
      </c>
      <c r="H192" s="41" t="n"/>
      <c r="I192" s="42">
        <f>IF(H192="",DATE(2099,12,31),H192)</f>
        <v/>
      </c>
      <c r="J192" s="23">
        <f>F192*E192</f>
        <v/>
      </c>
      <c r="K192" s="23">
        <f>J192*INDEX(Settings!$C$31:$C$36,MATCH(D192,Settings!$B$31:$B$36,0))</f>
        <v/>
      </c>
      <c r="L192" s="23">
        <f>J192+K192</f>
        <v/>
      </c>
      <c r="M192" s="23">
        <f>MIN(L192,Settings!$C$25)</f>
        <v/>
      </c>
      <c r="N192" s="23">
        <f>IF(B192="IT",L192*Settings!$C$11+L192*Settings!$C$12,M192*Settings!$C$16+M192*Settings!$C$17+L192*Settings!$C$18+L192*Settings!$C$19+L192*Settings!$C$20+L192*Settings!$C$21*Settings!$C$22)</f>
        <v/>
      </c>
      <c r="O192" s="23">
        <f>IF(B192="IT",J192/Settings!$C$13,0)</f>
        <v/>
      </c>
      <c r="P192" s="23">
        <f>L192+N192+O192</f>
        <v/>
      </c>
    </row>
    <row r="193">
      <c r="A193" s="5" t="inlineStr">
        <is>
          <t>E00276</t>
        </is>
      </c>
      <c r="B193" s="5" t="inlineStr">
        <is>
          <t>IT</t>
        </is>
      </c>
      <c r="C193" s="5" t="inlineStr">
        <is>
          <t>Customer Service</t>
        </is>
      </c>
      <c r="D193" s="5" t="inlineStr">
        <is>
          <t>L2</t>
        </is>
      </c>
      <c r="E193" s="5" t="n">
        <v>1</v>
      </c>
      <c r="F193" s="5" t="n">
        <v>31550</v>
      </c>
      <c r="G193" s="41" t="n">
        <v>45005</v>
      </c>
      <c r="H193" s="41" t="n"/>
      <c r="I193" s="42">
        <f>IF(H193="",DATE(2099,12,31),H193)</f>
        <v/>
      </c>
      <c r="J193" s="23">
        <f>F193*E193</f>
        <v/>
      </c>
      <c r="K193" s="23">
        <f>J193*INDEX(Settings!$C$31:$C$36,MATCH(D193,Settings!$B$31:$B$36,0))</f>
        <v/>
      </c>
      <c r="L193" s="23">
        <f>J193+K193</f>
        <v/>
      </c>
      <c r="M193" s="23">
        <f>MIN(L193,Settings!$C$25)</f>
        <v/>
      </c>
      <c r="N193" s="23">
        <f>IF(B193="IT",L193*Settings!$C$11+L193*Settings!$C$12,M193*Settings!$C$16+M193*Settings!$C$17+L193*Settings!$C$18+L193*Settings!$C$19+L193*Settings!$C$20+L193*Settings!$C$21*Settings!$C$22)</f>
        <v/>
      </c>
      <c r="O193" s="23">
        <f>IF(B193="IT",J193/Settings!$C$13,0)</f>
        <v/>
      </c>
      <c r="P193" s="23">
        <f>L193+N193+O193</f>
        <v/>
      </c>
    </row>
    <row r="194">
      <c r="A194" s="5" t="inlineStr">
        <is>
          <t>E00278</t>
        </is>
      </c>
      <c r="B194" s="5" t="inlineStr">
        <is>
          <t>PL</t>
        </is>
      </c>
      <c r="C194" s="5" t="inlineStr">
        <is>
          <t>Operations</t>
        </is>
      </c>
      <c r="D194" s="5" t="inlineStr">
        <is>
          <t>L3</t>
        </is>
      </c>
      <c r="E194" s="5" t="n">
        <v>1</v>
      </c>
      <c r="F194" s="5" t="n">
        <v>34850</v>
      </c>
      <c r="G194" s="41" t="n">
        <v>41268</v>
      </c>
      <c r="H194" s="41" t="n"/>
      <c r="I194" s="42">
        <f>IF(H194="",DATE(2099,12,31),H194)</f>
        <v/>
      </c>
      <c r="J194" s="23">
        <f>F194*E194</f>
        <v/>
      </c>
      <c r="K194" s="23">
        <f>J194*INDEX(Settings!$C$31:$C$36,MATCH(D194,Settings!$B$31:$B$36,0))</f>
        <v/>
      </c>
      <c r="L194" s="23">
        <f>J194+K194</f>
        <v/>
      </c>
      <c r="M194" s="23">
        <f>MIN(L194,Settings!$C$25)</f>
        <v/>
      </c>
      <c r="N194" s="23">
        <f>IF(B194="IT",L194*Settings!$C$11+L194*Settings!$C$12,M194*Settings!$C$16+M194*Settings!$C$17+L194*Settings!$C$18+L194*Settings!$C$19+L194*Settings!$C$20+L194*Settings!$C$21*Settings!$C$22)</f>
        <v/>
      </c>
      <c r="O194" s="23">
        <f>IF(B194="IT",J194/Settings!$C$13,0)</f>
        <v/>
      </c>
      <c r="P194" s="23">
        <f>L194+N194+O194</f>
        <v/>
      </c>
    </row>
    <row r="195">
      <c r="A195" s="5" t="inlineStr">
        <is>
          <t>E00280</t>
        </is>
      </c>
      <c r="B195" s="5" t="inlineStr">
        <is>
          <t>PL</t>
        </is>
      </c>
      <c r="C195" s="5" t="inlineStr">
        <is>
          <t>Sales</t>
        </is>
      </c>
      <c r="D195" s="5" t="inlineStr">
        <is>
          <t>L2</t>
        </is>
      </c>
      <c r="E195" s="5" t="n">
        <v>1</v>
      </c>
      <c r="F195" s="5" t="n">
        <v>27300</v>
      </c>
      <c r="G195" s="41" t="n">
        <v>41094</v>
      </c>
      <c r="H195" s="41" t="n"/>
      <c r="I195" s="42">
        <f>IF(H195="",DATE(2099,12,31),H195)</f>
        <v/>
      </c>
      <c r="J195" s="23">
        <f>F195*E195</f>
        <v/>
      </c>
      <c r="K195" s="23">
        <f>J195*INDEX(Settings!$C$31:$C$36,MATCH(D195,Settings!$B$31:$B$36,0))</f>
        <v/>
      </c>
      <c r="L195" s="23">
        <f>J195+K195</f>
        <v/>
      </c>
      <c r="M195" s="23">
        <f>MIN(L195,Settings!$C$25)</f>
        <v/>
      </c>
      <c r="N195" s="23">
        <f>IF(B195="IT",L195*Settings!$C$11+L195*Settings!$C$12,M195*Settings!$C$16+M195*Settings!$C$17+L195*Settings!$C$18+L195*Settings!$C$19+L195*Settings!$C$20+L195*Settings!$C$21*Settings!$C$22)</f>
        <v/>
      </c>
      <c r="O195" s="23">
        <f>IF(B195="IT",J195/Settings!$C$13,0)</f>
        <v/>
      </c>
      <c r="P195" s="23">
        <f>L195+N195+O195</f>
        <v/>
      </c>
    </row>
    <row r="196">
      <c r="A196" s="5" t="inlineStr">
        <is>
          <t>E00282</t>
        </is>
      </c>
      <c r="B196" s="5" t="inlineStr">
        <is>
          <t>PL</t>
        </is>
      </c>
      <c r="C196" s="5" t="inlineStr">
        <is>
          <t>Tech</t>
        </is>
      </c>
      <c r="D196" s="5" t="inlineStr">
        <is>
          <t>L2</t>
        </is>
      </c>
      <c r="E196" s="5" t="n">
        <v>1</v>
      </c>
      <c r="F196" s="5" t="n">
        <v>35850</v>
      </c>
      <c r="G196" s="41" t="n">
        <v>44906</v>
      </c>
      <c r="H196" s="41" t="n">
        <v>45901</v>
      </c>
      <c r="I196" s="42">
        <f>IF(H196="",DATE(2099,12,31),H196)</f>
        <v/>
      </c>
      <c r="J196" s="23">
        <f>F196*E196</f>
        <v/>
      </c>
      <c r="K196" s="23">
        <f>J196*INDEX(Settings!$C$31:$C$36,MATCH(D196,Settings!$B$31:$B$36,0))</f>
        <v/>
      </c>
      <c r="L196" s="23">
        <f>J196+K196</f>
        <v/>
      </c>
      <c r="M196" s="23">
        <f>MIN(L196,Settings!$C$25)</f>
        <v/>
      </c>
      <c r="N196" s="23">
        <f>IF(B196="IT",L196*Settings!$C$11+L196*Settings!$C$12,M196*Settings!$C$16+M196*Settings!$C$17+L196*Settings!$C$18+L196*Settings!$C$19+L196*Settings!$C$20+L196*Settings!$C$21*Settings!$C$22)</f>
        <v/>
      </c>
      <c r="O196" s="23">
        <f>IF(B196="IT",J196/Settings!$C$13,0)</f>
        <v/>
      </c>
      <c r="P196" s="23">
        <f>L196+N196+O196</f>
        <v/>
      </c>
    </row>
    <row r="197">
      <c r="A197" s="5" t="inlineStr">
        <is>
          <t>E00285</t>
        </is>
      </c>
      <c r="B197" s="5" t="inlineStr">
        <is>
          <t>PL</t>
        </is>
      </c>
      <c r="C197" s="5" t="inlineStr">
        <is>
          <t>Finance</t>
        </is>
      </c>
      <c r="D197" s="5" t="inlineStr">
        <is>
          <t>L3</t>
        </is>
      </c>
      <c r="E197" s="5" t="n">
        <v>1</v>
      </c>
      <c r="F197" s="5" t="n">
        <v>31850</v>
      </c>
      <c r="G197" s="41" t="n">
        <v>45931</v>
      </c>
      <c r="H197" s="41" t="n"/>
      <c r="I197" s="42">
        <f>IF(H197="",DATE(2099,12,31),H197)</f>
        <v/>
      </c>
      <c r="J197" s="23">
        <f>F197*E197</f>
        <v/>
      </c>
      <c r="K197" s="23">
        <f>J197*INDEX(Settings!$C$31:$C$36,MATCH(D197,Settings!$B$31:$B$36,0))</f>
        <v/>
      </c>
      <c r="L197" s="23">
        <f>J197+K197</f>
        <v/>
      </c>
      <c r="M197" s="23">
        <f>MIN(L197,Settings!$C$25)</f>
        <v/>
      </c>
      <c r="N197" s="23">
        <f>IF(B197="IT",L197*Settings!$C$11+L197*Settings!$C$12,M197*Settings!$C$16+M197*Settings!$C$17+L197*Settings!$C$18+L197*Settings!$C$19+L197*Settings!$C$20+L197*Settings!$C$21*Settings!$C$22)</f>
        <v/>
      </c>
      <c r="O197" s="23">
        <f>IF(B197="IT",J197/Settings!$C$13,0)</f>
        <v/>
      </c>
      <c r="P197" s="23">
        <f>L197+N197+O197</f>
        <v/>
      </c>
    </row>
    <row r="198">
      <c r="A198" s="5" t="inlineStr">
        <is>
          <t>E00286</t>
        </is>
      </c>
      <c r="B198" s="5" t="inlineStr">
        <is>
          <t>PL</t>
        </is>
      </c>
      <c r="C198" s="5" t="inlineStr">
        <is>
          <t>Customer Service</t>
        </is>
      </c>
      <c r="D198" s="5" t="inlineStr">
        <is>
          <t>L2</t>
        </is>
      </c>
      <c r="E198" s="5" t="n">
        <v>1</v>
      </c>
      <c r="F198" s="5" t="n">
        <v>20200</v>
      </c>
      <c r="G198" s="41" t="n">
        <v>43161</v>
      </c>
      <c r="H198" s="41" t="n">
        <v>46004</v>
      </c>
      <c r="I198" s="42">
        <f>IF(H198="",DATE(2099,12,31),H198)</f>
        <v/>
      </c>
      <c r="J198" s="23">
        <f>F198*E198</f>
        <v/>
      </c>
      <c r="K198" s="23">
        <f>J198*INDEX(Settings!$C$31:$C$36,MATCH(D198,Settings!$B$31:$B$36,0))</f>
        <v/>
      </c>
      <c r="L198" s="23">
        <f>J198+K198</f>
        <v/>
      </c>
      <c r="M198" s="23">
        <f>MIN(L198,Settings!$C$25)</f>
        <v/>
      </c>
      <c r="N198" s="23">
        <f>IF(B198="IT",L198*Settings!$C$11+L198*Settings!$C$12,M198*Settings!$C$16+M198*Settings!$C$17+L198*Settings!$C$18+L198*Settings!$C$19+L198*Settings!$C$20+L198*Settings!$C$21*Settings!$C$22)</f>
        <v/>
      </c>
      <c r="O198" s="23">
        <f>IF(B198="IT",J198/Settings!$C$13,0)</f>
        <v/>
      </c>
      <c r="P198" s="23">
        <f>L198+N198+O198</f>
        <v/>
      </c>
    </row>
    <row r="199">
      <c r="A199" s="5" t="inlineStr">
        <is>
          <t>E00287</t>
        </is>
      </c>
      <c r="B199" s="5" t="inlineStr">
        <is>
          <t>PL</t>
        </is>
      </c>
      <c r="C199" s="5" t="inlineStr">
        <is>
          <t>Sales</t>
        </is>
      </c>
      <c r="D199" s="5" t="inlineStr">
        <is>
          <t>L2</t>
        </is>
      </c>
      <c r="E199" s="5" t="n">
        <v>1</v>
      </c>
      <c r="F199" s="5" t="n">
        <v>31550</v>
      </c>
      <c r="G199" s="41" t="n">
        <v>45558</v>
      </c>
      <c r="H199" s="41" t="n"/>
      <c r="I199" s="42">
        <f>IF(H199="",DATE(2099,12,31),H199)</f>
        <v/>
      </c>
      <c r="J199" s="23">
        <f>F199*E199</f>
        <v/>
      </c>
      <c r="K199" s="23">
        <f>J199*INDEX(Settings!$C$31:$C$36,MATCH(D199,Settings!$B$31:$B$36,0))</f>
        <v/>
      </c>
      <c r="L199" s="23">
        <f>J199+K199</f>
        <v/>
      </c>
      <c r="M199" s="23">
        <f>MIN(L199,Settings!$C$25)</f>
        <v/>
      </c>
      <c r="N199" s="23">
        <f>IF(B199="IT",L199*Settings!$C$11+L199*Settings!$C$12,M199*Settings!$C$16+M199*Settings!$C$17+L199*Settings!$C$18+L199*Settings!$C$19+L199*Settings!$C$20+L199*Settings!$C$21*Settings!$C$22)</f>
        <v/>
      </c>
      <c r="O199" s="23">
        <f>IF(B199="IT",J199/Settings!$C$13,0)</f>
        <v/>
      </c>
      <c r="P199" s="23">
        <f>L199+N199+O199</f>
        <v/>
      </c>
    </row>
    <row r="200">
      <c r="A200" s="5" t="inlineStr">
        <is>
          <t>E00289</t>
        </is>
      </c>
      <c r="B200" s="5" t="inlineStr">
        <is>
          <t>PL</t>
        </is>
      </c>
      <c r="C200" s="5" t="inlineStr">
        <is>
          <t>Customer Service</t>
        </is>
      </c>
      <c r="D200" s="5" t="inlineStr">
        <is>
          <t>L2</t>
        </is>
      </c>
      <c r="E200" s="5" t="n">
        <v>1</v>
      </c>
      <c r="F200" s="5" t="n">
        <v>24950</v>
      </c>
      <c r="G200" s="41" t="n">
        <v>45016</v>
      </c>
      <c r="H200" s="41" t="n"/>
      <c r="I200" s="42">
        <f>IF(H200="",DATE(2099,12,31),H200)</f>
        <v/>
      </c>
      <c r="J200" s="23">
        <f>F200*E200</f>
        <v/>
      </c>
      <c r="K200" s="23">
        <f>J200*INDEX(Settings!$C$31:$C$36,MATCH(D200,Settings!$B$31:$B$36,0))</f>
        <v/>
      </c>
      <c r="L200" s="23">
        <f>J200+K200</f>
        <v/>
      </c>
      <c r="M200" s="23">
        <f>MIN(L200,Settings!$C$25)</f>
        <v/>
      </c>
      <c r="N200" s="23">
        <f>IF(B200="IT",L200*Settings!$C$11+L200*Settings!$C$12,M200*Settings!$C$16+M200*Settings!$C$17+L200*Settings!$C$18+L200*Settings!$C$19+L200*Settings!$C$20+L200*Settings!$C$21*Settings!$C$22)</f>
        <v/>
      </c>
      <c r="O200" s="23">
        <f>IF(B200="IT",J200/Settings!$C$13,0)</f>
        <v/>
      </c>
      <c r="P200" s="23">
        <f>L200+N200+O200</f>
        <v/>
      </c>
    </row>
    <row r="201">
      <c r="A201" s="5" t="inlineStr">
        <is>
          <t>E00290</t>
        </is>
      </c>
      <c r="B201" s="5" t="inlineStr">
        <is>
          <t>IT</t>
        </is>
      </c>
      <c r="C201" s="5" t="inlineStr">
        <is>
          <t>Customer Service</t>
        </is>
      </c>
      <c r="D201" s="5" t="inlineStr">
        <is>
          <t>L3</t>
        </is>
      </c>
      <c r="E201" s="5" t="n">
        <v>1</v>
      </c>
      <c r="F201" s="5" t="n">
        <v>39200</v>
      </c>
      <c r="G201" s="41" t="n">
        <v>45029</v>
      </c>
      <c r="H201" s="41" t="n">
        <v>46180</v>
      </c>
      <c r="I201" s="42">
        <f>IF(H201="",DATE(2099,12,31),H201)</f>
        <v/>
      </c>
      <c r="J201" s="23">
        <f>F201*E201</f>
        <v/>
      </c>
      <c r="K201" s="23">
        <f>J201*INDEX(Settings!$C$31:$C$36,MATCH(D201,Settings!$B$31:$B$36,0))</f>
        <v/>
      </c>
      <c r="L201" s="23">
        <f>J201+K201</f>
        <v/>
      </c>
      <c r="M201" s="23">
        <f>MIN(L201,Settings!$C$25)</f>
        <v/>
      </c>
      <c r="N201" s="23">
        <f>IF(B201="IT",L201*Settings!$C$11+L201*Settings!$C$12,M201*Settings!$C$16+M201*Settings!$C$17+L201*Settings!$C$18+L201*Settings!$C$19+L201*Settings!$C$20+L201*Settings!$C$21*Settings!$C$22)</f>
        <v/>
      </c>
      <c r="O201" s="23">
        <f>IF(B201="IT",J201/Settings!$C$13,0)</f>
        <v/>
      </c>
      <c r="P201" s="23">
        <f>L201+N201+O201</f>
        <v/>
      </c>
    </row>
    <row r="202">
      <c r="A202" s="5" t="inlineStr">
        <is>
          <t>E00291</t>
        </is>
      </c>
      <c r="B202" s="5" t="inlineStr">
        <is>
          <t>IT</t>
        </is>
      </c>
      <c r="C202" s="5" t="inlineStr">
        <is>
          <t>Finance</t>
        </is>
      </c>
      <c r="D202" s="5" t="inlineStr">
        <is>
          <t>L2</t>
        </is>
      </c>
      <c r="E202" s="5" t="n">
        <v>1</v>
      </c>
      <c r="F202" s="5" t="n">
        <v>29000</v>
      </c>
      <c r="G202" s="41" t="n">
        <v>45869</v>
      </c>
      <c r="H202" s="41" t="n"/>
      <c r="I202" s="42">
        <f>IF(H202="",DATE(2099,12,31),H202)</f>
        <v/>
      </c>
      <c r="J202" s="23">
        <f>F202*E202</f>
        <v/>
      </c>
      <c r="K202" s="23">
        <f>J202*INDEX(Settings!$C$31:$C$36,MATCH(D202,Settings!$B$31:$B$36,0))</f>
        <v/>
      </c>
      <c r="L202" s="23">
        <f>J202+K202</f>
        <v/>
      </c>
      <c r="M202" s="23">
        <f>MIN(L202,Settings!$C$25)</f>
        <v/>
      </c>
      <c r="N202" s="23">
        <f>IF(B202="IT",L202*Settings!$C$11+L202*Settings!$C$12,M202*Settings!$C$16+M202*Settings!$C$17+L202*Settings!$C$18+L202*Settings!$C$19+L202*Settings!$C$20+L202*Settings!$C$21*Settings!$C$22)</f>
        <v/>
      </c>
      <c r="O202" s="23">
        <f>IF(B202="IT",J202/Settings!$C$13,0)</f>
        <v/>
      </c>
      <c r="P202" s="23">
        <f>L202+N202+O202</f>
        <v/>
      </c>
    </row>
    <row r="203">
      <c r="A203" s="5" t="inlineStr">
        <is>
          <t>E00292</t>
        </is>
      </c>
      <c r="B203" s="5" t="inlineStr">
        <is>
          <t>PL</t>
        </is>
      </c>
      <c r="C203" s="5" t="inlineStr">
        <is>
          <t>HR</t>
        </is>
      </c>
      <c r="D203" s="5" t="inlineStr">
        <is>
          <t>L2</t>
        </is>
      </c>
      <c r="E203" s="5" t="n">
        <v>1</v>
      </c>
      <c r="F203" s="5" t="n">
        <v>22100</v>
      </c>
      <c r="G203" s="41" t="n">
        <v>45096</v>
      </c>
      <c r="H203" s="41" t="n"/>
      <c r="I203" s="42">
        <f>IF(H203="",DATE(2099,12,31),H203)</f>
        <v/>
      </c>
      <c r="J203" s="23">
        <f>F203*E203</f>
        <v/>
      </c>
      <c r="K203" s="23">
        <f>J203*INDEX(Settings!$C$31:$C$36,MATCH(D203,Settings!$B$31:$B$36,0))</f>
        <v/>
      </c>
      <c r="L203" s="23">
        <f>J203+K203</f>
        <v/>
      </c>
      <c r="M203" s="23">
        <f>MIN(L203,Settings!$C$25)</f>
        <v/>
      </c>
      <c r="N203" s="23">
        <f>IF(B203="IT",L203*Settings!$C$11+L203*Settings!$C$12,M203*Settings!$C$16+M203*Settings!$C$17+L203*Settings!$C$18+L203*Settings!$C$19+L203*Settings!$C$20+L203*Settings!$C$21*Settings!$C$22)</f>
        <v/>
      </c>
      <c r="O203" s="23">
        <f>IF(B203="IT",J203/Settings!$C$13,0)</f>
        <v/>
      </c>
      <c r="P203" s="23">
        <f>L203+N203+O203</f>
        <v/>
      </c>
    </row>
    <row r="204">
      <c r="A204" s="5" t="inlineStr">
        <is>
          <t>E00293</t>
        </is>
      </c>
      <c r="B204" s="5" t="inlineStr">
        <is>
          <t>IT</t>
        </is>
      </c>
      <c r="C204" s="5" t="inlineStr">
        <is>
          <t>Tech</t>
        </is>
      </c>
      <c r="D204" s="5" t="inlineStr">
        <is>
          <t>L2</t>
        </is>
      </c>
      <c r="E204" s="5" t="n">
        <v>1</v>
      </c>
      <c r="F204" s="5" t="n">
        <v>42200</v>
      </c>
      <c r="G204" s="41" t="n">
        <v>45540</v>
      </c>
      <c r="H204" s="41" t="n"/>
      <c r="I204" s="42">
        <f>IF(H204="",DATE(2099,12,31),H204)</f>
        <v/>
      </c>
      <c r="J204" s="23">
        <f>F204*E204</f>
        <v/>
      </c>
      <c r="K204" s="23">
        <f>J204*INDEX(Settings!$C$31:$C$36,MATCH(D204,Settings!$B$31:$B$36,0))</f>
        <v/>
      </c>
      <c r="L204" s="23">
        <f>J204+K204</f>
        <v/>
      </c>
      <c r="M204" s="23">
        <f>MIN(L204,Settings!$C$25)</f>
        <v/>
      </c>
      <c r="N204" s="23">
        <f>IF(B204="IT",L204*Settings!$C$11+L204*Settings!$C$12,M204*Settings!$C$16+M204*Settings!$C$17+L204*Settings!$C$18+L204*Settings!$C$19+L204*Settings!$C$20+L204*Settings!$C$21*Settings!$C$22)</f>
        <v/>
      </c>
      <c r="O204" s="23">
        <f>IF(B204="IT",J204/Settings!$C$13,0)</f>
        <v/>
      </c>
      <c r="P204" s="23">
        <f>L204+N204+O204</f>
        <v/>
      </c>
    </row>
    <row r="205">
      <c r="A205" s="5" t="inlineStr">
        <is>
          <t>E00294</t>
        </is>
      </c>
      <c r="B205" s="5" t="inlineStr">
        <is>
          <t>PL</t>
        </is>
      </c>
      <c r="C205" s="5" t="inlineStr">
        <is>
          <t>Customer Service</t>
        </is>
      </c>
      <c r="D205" s="5" t="inlineStr">
        <is>
          <t>L1</t>
        </is>
      </c>
      <c r="E205" s="5" t="n">
        <v>1</v>
      </c>
      <c r="F205" s="5" t="n">
        <v>16850</v>
      </c>
      <c r="G205" s="41" t="n">
        <v>45580</v>
      </c>
      <c r="H205" s="41" t="n"/>
      <c r="I205" s="42">
        <f>IF(H205="",DATE(2099,12,31),H205)</f>
        <v/>
      </c>
      <c r="J205" s="23">
        <f>F205*E205</f>
        <v/>
      </c>
      <c r="K205" s="23">
        <f>J205*INDEX(Settings!$C$31:$C$36,MATCH(D205,Settings!$B$31:$B$36,0))</f>
        <v/>
      </c>
      <c r="L205" s="23">
        <f>J205+K205</f>
        <v/>
      </c>
      <c r="M205" s="23">
        <f>MIN(L205,Settings!$C$25)</f>
        <v/>
      </c>
      <c r="N205" s="23">
        <f>IF(B205="IT",L205*Settings!$C$11+L205*Settings!$C$12,M205*Settings!$C$16+M205*Settings!$C$17+L205*Settings!$C$18+L205*Settings!$C$19+L205*Settings!$C$20+L205*Settings!$C$21*Settings!$C$22)</f>
        <v/>
      </c>
      <c r="O205" s="23">
        <f>IF(B205="IT",J205/Settings!$C$13,0)</f>
        <v/>
      </c>
      <c r="P205" s="23">
        <f>L205+N205+O205</f>
        <v/>
      </c>
    </row>
    <row r="206">
      <c r="A206" s="5" t="inlineStr">
        <is>
          <t>E00295</t>
        </is>
      </c>
      <c r="B206" s="5" t="inlineStr">
        <is>
          <t>IT</t>
        </is>
      </c>
      <c r="C206" s="5" t="inlineStr">
        <is>
          <t>Sales</t>
        </is>
      </c>
      <c r="D206" s="5" t="inlineStr">
        <is>
          <t>L2</t>
        </is>
      </c>
      <c r="E206" s="5" t="n">
        <v>1</v>
      </c>
      <c r="F206" s="5" t="n">
        <v>31500</v>
      </c>
      <c r="G206" s="41" t="n">
        <v>45832</v>
      </c>
      <c r="H206" s="41" t="n"/>
      <c r="I206" s="42">
        <f>IF(H206="",DATE(2099,12,31),H206)</f>
        <v/>
      </c>
      <c r="J206" s="23">
        <f>F206*E206</f>
        <v/>
      </c>
      <c r="K206" s="23">
        <f>J206*INDEX(Settings!$C$31:$C$36,MATCH(D206,Settings!$B$31:$B$36,0))</f>
        <v/>
      </c>
      <c r="L206" s="23">
        <f>J206+K206</f>
        <v/>
      </c>
      <c r="M206" s="23">
        <f>MIN(L206,Settings!$C$25)</f>
        <v/>
      </c>
      <c r="N206" s="23">
        <f>IF(B206="IT",L206*Settings!$C$11+L206*Settings!$C$12,M206*Settings!$C$16+M206*Settings!$C$17+L206*Settings!$C$18+L206*Settings!$C$19+L206*Settings!$C$20+L206*Settings!$C$21*Settings!$C$22)</f>
        <v/>
      </c>
      <c r="O206" s="23">
        <f>IF(B206="IT",J206/Settings!$C$13,0)</f>
        <v/>
      </c>
      <c r="P206" s="23">
        <f>L206+N206+O206</f>
        <v/>
      </c>
    </row>
    <row r="207">
      <c r="A207" s="5" t="inlineStr">
        <is>
          <t>E00296</t>
        </is>
      </c>
      <c r="B207" s="5" t="inlineStr">
        <is>
          <t>IT</t>
        </is>
      </c>
      <c r="C207" s="5" t="inlineStr">
        <is>
          <t>Customer Service</t>
        </is>
      </c>
      <c r="D207" s="5" t="inlineStr">
        <is>
          <t>L4</t>
        </is>
      </c>
      <c r="E207" s="5" t="n">
        <v>1</v>
      </c>
      <c r="F207" s="5" t="n">
        <v>49600</v>
      </c>
      <c r="G207" s="41" t="n">
        <v>43593</v>
      </c>
      <c r="H207" s="41" t="n">
        <v>46135</v>
      </c>
      <c r="I207" s="42">
        <f>IF(H207="",DATE(2099,12,31),H207)</f>
        <v/>
      </c>
      <c r="J207" s="23">
        <f>F207*E207</f>
        <v/>
      </c>
      <c r="K207" s="23">
        <f>J207*INDEX(Settings!$C$31:$C$36,MATCH(D207,Settings!$B$31:$B$36,0))</f>
        <v/>
      </c>
      <c r="L207" s="23">
        <f>J207+K207</f>
        <v/>
      </c>
      <c r="M207" s="23">
        <f>MIN(L207,Settings!$C$25)</f>
        <v/>
      </c>
      <c r="N207" s="23">
        <f>IF(B207="IT",L207*Settings!$C$11+L207*Settings!$C$12,M207*Settings!$C$16+M207*Settings!$C$17+L207*Settings!$C$18+L207*Settings!$C$19+L207*Settings!$C$20+L207*Settings!$C$21*Settings!$C$22)</f>
        <v/>
      </c>
      <c r="O207" s="23">
        <f>IF(B207="IT",J207/Settings!$C$13,0)</f>
        <v/>
      </c>
      <c r="P207" s="23">
        <f>L207+N207+O207</f>
        <v/>
      </c>
    </row>
    <row r="208">
      <c r="A208" s="5" t="inlineStr">
        <is>
          <t>E00299</t>
        </is>
      </c>
      <c r="B208" s="5" t="inlineStr">
        <is>
          <t>IT</t>
        </is>
      </c>
      <c r="C208" s="5" t="inlineStr">
        <is>
          <t>Operations</t>
        </is>
      </c>
      <c r="D208" s="5" t="inlineStr">
        <is>
          <t>L3</t>
        </is>
      </c>
      <c r="E208" s="5" t="n">
        <v>1</v>
      </c>
      <c r="F208" s="5" t="n">
        <v>35050</v>
      </c>
      <c r="G208" s="41" t="n">
        <v>45780</v>
      </c>
      <c r="H208" s="41" t="n">
        <v>46082</v>
      </c>
      <c r="I208" s="42">
        <f>IF(H208="",DATE(2099,12,31),H208)</f>
        <v/>
      </c>
      <c r="J208" s="23">
        <f>F208*E208</f>
        <v/>
      </c>
      <c r="K208" s="23">
        <f>J208*INDEX(Settings!$C$31:$C$36,MATCH(D208,Settings!$B$31:$B$36,0))</f>
        <v/>
      </c>
      <c r="L208" s="23">
        <f>J208+K208</f>
        <v/>
      </c>
      <c r="M208" s="23">
        <f>MIN(L208,Settings!$C$25)</f>
        <v/>
      </c>
      <c r="N208" s="23">
        <f>IF(B208="IT",L208*Settings!$C$11+L208*Settings!$C$12,M208*Settings!$C$16+M208*Settings!$C$17+L208*Settings!$C$18+L208*Settings!$C$19+L208*Settings!$C$20+L208*Settings!$C$21*Settings!$C$22)</f>
        <v/>
      </c>
      <c r="O208" s="23">
        <f>IF(B208="IT",J208/Settings!$C$13,0)</f>
        <v/>
      </c>
      <c r="P208" s="23">
        <f>L208+N208+O208</f>
        <v/>
      </c>
    </row>
    <row r="209">
      <c r="A209" s="5" t="inlineStr">
        <is>
          <t>E00300</t>
        </is>
      </c>
      <c r="B209" s="5" t="inlineStr">
        <is>
          <t>IT</t>
        </is>
      </c>
      <c r="C209" s="5" t="inlineStr">
        <is>
          <t>Tech</t>
        </is>
      </c>
      <c r="D209" s="5" t="inlineStr">
        <is>
          <t>L2</t>
        </is>
      </c>
      <c r="E209" s="5" t="n">
        <v>1</v>
      </c>
      <c r="F209" s="5" t="n">
        <v>37950</v>
      </c>
      <c r="G209" s="41" t="n">
        <v>45981</v>
      </c>
      <c r="H209" s="41" t="n"/>
      <c r="I209" s="42">
        <f>IF(H209="",DATE(2099,12,31),H209)</f>
        <v/>
      </c>
      <c r="J209" s="23">
        <f>F209*E209</f>
        <v/>
      </c>
      <c r="K209" s="23">
        <f>J209*INDEX(Settings!$C$31:$C$36,MATCH(D209,Settings!$B$31:$B$36,0))</f>
        <v/>
      </c>
      <c r="L209" s="23">
        <f>J209+K209</f>
        <v/>
      </c>
      <c r="M209" s="23">
        <f>MIN(L209,Settings!$C$25)</f>
        <v/>
      </c>
      <c r="N209" s="23">
        <f>IF(B209="IT",L209*Settings!$C$11+L209*Settings!$C$12,M209*Settings!$C$16+M209*Settings!$C$17+L209*Settings!$C$18+L209*Settings!$C$19+L209*Settings!$C$20+L209*Settings!$C$21*Settings!$C$22)</f>
        <v/>
      </c>
      <c r="O209" s="23">
        <f>IF(B209="IT",J209/Settings!$C$13,0)</f>
        <v/>
      </c>
      <c r="P209" s="23">
        <f>L209+N209+O209</f>
        <v/>
      </c>
    </row>
    <row r="210">
      <c r="A210" s="5" t="inlineStr">
        <is>
          <t>E00301</t>
        </is>
      </c>
      <c r="B210" s="5" t="inlineStr">
        <is>
          <t>IT</t>
        </is>
      </c>
      <c r="C210" s="5" t="inlineStr">
        <is>
          <t>Sales</t>
        </is>
      </c>
      <c r="D210" s="5" t="inlineStr">
        <is>
          <t>L4</t>
        </is>
      </c>
      <c r="E210" s="5" t="n">
        <v>1</v>
      </c>
      <c r="F210" s="5" t="n">
        <v>47700</v>
      </c>
      <c r="G210" s="41" t="n">
        <v>42812</v>
      </c>
      <c r="H210" s="41" t="n"/>
      <c r="I210" s="42">
        <f>IF(H210="",DATE(2099,12,31),H210)</f>
        <v/>
      </c>
      <c r="J210" s="23">
        <f>F210*E210</f>
        <v/>
      </c>
      <c r="K210" s="23">
        <f>J210*INDEX(Settings!$C$31:$C$36,MATCH(D210,Settings!$B$31:$B$36,0))</f>
        <v/>
      </c>
      <c r="L210" s="23">
        <f>J210+K210</f>
        <v/>
      </c>
      <c r="M210" s="23">
        <f>MIN(L210,Settings!$C$25)</f>
        <v/>
      </c>
      <c r="N210" s="23">
        <f>IF(B210="IT",L210*Settings!$C$11+L210*Settings!$C$12,M210*Settings!$C$16+M210*Settings!$C$17+L210*Settings!$C$18+L210*Settings!$C$19+L210*Settings!$C$20+L210*Settings!$C$21*Settings!$C$22)</f>
        <v/>
      </c>
      <c r="O210" s="23">
        <f>IF(B210="IT",J210/Settings!$C$13,0)</f>
        <v/>
      </c>
      <c r="P210" s="23">
        <f>L210+N210+O210</f>
        <v/>
      </c>
    </row>
    <row r="211">
      <c r="A211" s="5" t="inlineStr">
        <is>
          <t>E00302</t>
        </is>
      </c>
      <c r="B211" s="5" t="inlineStr">
        <is>
          <t>PL</t>
        </is>
      </c>
      <c r="C211" s="5" t="inlineStr">
        <is>
          <t>Finance</t>
        </is>
      </c>
      <c r="D211" s="5" t="inlineStr">
        <is>
          <t>L2</t>
        </is>
      </c>
      <c r="E211" s="5" t="n">
        <v>1</v>
      </c>
      <c r="F211" s="5" t="n">
        <v>30300</v>
      </c>
      <c r="G211" s="41" t="n">
        <v>44691</v>
      </c>
      <c r="H211" s="41" t="n"/>
      <c r="I211" s="42">
        <f>IF(H211="",DATE(2099,12,31),H211)</f>
        <v/>
      </c>
      <c r="J211" s="23">
        <f>F211*E211</f>
        <v/>
      </c>
      <c r="K211" s="23">
        <f>J211*INDEX(Settings!$C$31:$C$36,MATCH(D211,Settings!$B$31:$B$36,0))</f>
        <v/>
      </c>
      <c r="L211" s="23">
        <f>J211+K211</f>
        <v/>
      </c>
      <c r="M211" s="23">
        <f>MIN(L211,Settings!$C$25)</f>
        <v/>
      </c>
      <c r="N211" s="23">
        <f>IF(B211="IT",L211*Settings!$C$11+L211*Settings!$C$12,M211*Settings!$C$16+M211*Settings!$C$17+L211*Settings!$C$18+L211*Settings!$C$19+L211*Settings!$C$20+L211*Settings!$C$21*Settings!$C$22)</f>
        <v/>
      </c>
      <c r="O211" s="23">
        <f>IF(B211="IT",J211/Settings!$C$13,0)</f>
        <v/>
      </c>
      <c r="P211" s="23">
        <f>L211+N211+O211</f>
        <v/>
      </c>
    </row>
    <row r="212">
      <c r="A212" s="5" t="inlineStr">
        <is>
          <t>E00304</t>
        </is>
      </c>
      <c r="B212" s="5" t="inlineStr">
        <is>
          <t>PL</t>
        </is>
      </c>
      <c r="C212" s="5" t="inlineStr">
        <is>
          <t>Operations</t>
        </is>
      </c>
      <c r="D212" s="5" t="inlineStr">
        <is>
          <t>L3</t>
        </is>
      </c>
      <c r="E212" s="5" t="n">
        <v>1</v>
      </c>
      <c r="F212" s="5" t="n">
        <v>32500</v>
      </c>
      <c r="G212" s="41" t="n">
        <v>44703</v>
      </c>
      <c r="H212" s="41" t="n"/>
      <c r="I212" s="42">
        <f>IF(H212="",DATE(2099,12,31),H212)</f>
        <v/>
      </c>
      <c r="J212" s="23">
        <f>F212*E212</f>
        <v/>
      </c>
      <c r="K212" s="23">
        <f>J212*INDEX(Settings!$C$31:$C$36,MATCH(D212,Settings!$B$31:$B$36,0))</f>
        <v/>
      </c>
      <c r="L212" s="23">
        <f>J212+K212</f>
        <v/>
      </c>
      <c r="M212" s="23">
        <f>MIN(L212,Settings!$C$25)</f>
        <v/>
      </c>
      <c r="N212" s="23">
        <f>IF(B212="IT",L212*Settings!$C$11+L212*Settings!$C$12,M212*Settings!$C$16+M212*Settings!$C$17+L212*Settings!$C$18+L212*Settings!$C$19+L212*Settings!$C$20+L212*Settings!$C$21*Settings!$C$22)</f>
        <v/>
      </c>
      <c r="O212" s="23">
        <f>IF(B212="IT",J212/Settings!$C$13,0)</f>
        <v/>
      </c>
      <c r="P212" s="23">
        <f>L212+N212+O212</f>
        <v/>
      </c>
    </row>
    <row r="213">
      <c r="A213" s="5" t="inlineStr">
        <is>
          <t>E00306</t>
        </is>
      </c>
      <c r="B213" s="5" t="inlineStr">
        <is>
          <t>PL</t>
        </is>
      </c>
      <c r="C213" s="5" t="inlineStr">
        <is>
          <t>Tech</t>
        </is>
      </c>
      <c r="D213" s="5" t="inlineStr">
        <is>
          <t>L5</t>
        </is>
      </c>
      <c r="E213" s="5" t="n">
        <v>1</v>
      </c>
      <c r="F213" s="5" t="n">
        <v>73950</v>
      </c>
      <c r="G213" s="41" t="n">
        <v>42470</v>
      </c>
      <c r="H213" s="41" t="n"/>
      <c r="I213" s="42">
        <f>IF(H213="",DATE(2099,12,31),H213)</f>
        <v/>
      </c>
      <c r="J213" s="23">
        <f>F213*E213</f>
        <v/>
      </c>
      <c r="K213" s="23">
        <f>J213*INDEX(Settings!$C$31:$C$36,MATCH(D213,Settings!$B$31:$B$36,0))</f>
        <v/>
      </c>
      <c r="L213" s="23">
        <f>J213+K213</f>
        <v/>
      </c>
      <c r="M213" s="23">
        <f>MIN(L213,Settings!$C$25)</f>
        <v/>
      </c>
      <c r="N213" s="23">
        <f>IF(B213="IT",L213*Settings!$C$11+L213*Settings!$C$12,M213*Settings!$C$16+M213*Settings!$C$17+L213*Settings!$C$18+L213*Settings!$C$19+L213*Settings!$C$20+L213*Settings!$C$21*Settings!$C$22)</f>
        <v/>
      </c>
      <c r="O213" s="23">
        <f>IF(B213="IT",J213/Settings!$C$13,0)</f>
        <v/>
      </c>
      <c r="P213" s="23">
        <f>L213+N213+O213</f>
        <v/>
      </c>
    </row>
    <row r="214">
      <c r="A214" s="5" t="inlineStr">
        <is>
          <t>E00309</t>
        </is>
      </c>
      <c r="B214" s="5" t="inlineStr">
        <is>
          <t>PL</t>
        </is>
      </c>
      <c r="C214" s="5" t="inlineStr">
        <is>
          <t>Operations</t>
        </is>
      </c>
      <c r="D214" s="5" t="inlineStr">
        <is>
          <t>L4</t>
        </is>
      </c>
      <c r="E214" s="5" t="n">
        <v>1</v>
      </c>
      <c r="F214" s="5" t="n">
        <v>38000</v>
      </c>
      <c r="G214" s="41" t="n">
        <v>45807</v>
      </c>
      <c r="H214" s="41" t="n"/>
      <c r="I214" s="42">
        <f>IF(H214="",DATE(2099,12,31),H214)</f>
        <v/>
      </c>
      <c r="J214" s="23">
        <f>F214*E214</f>
        <v/>
      </c>
      <c r="K214" s="23">
        <f>J214*INDEX(Settings!$C$31:$C$36,MATCH(D214,Settings!$B$31:$B$36,0))</f>
        <v/>
      </c>
      <c r="L214" s="23">
        <f>J214+K214</f>
        <v/>
      </c>
      <c r="M214" s="23">
        <f>MIN(L214,Settings!$C$25)</f>
        <v/>
      </c>
      <c r="N214" s="23">
        <f>IF(B214="IT",L214*Settings!$C$11+L214*Settings!$C$12,M214*Settings!$C$16+M214*Settings!$C$17+L214*Settings!$C$18+L214*Settings!$C$19+L214*Settings!$C$20+L214*Settings!$C$21*Settings!$C$22)</f>
        <v/>
      </c>
      <c r="O214" s="23">
        <f>IF(B214="IT",J214/Settings!$C$13,0)</f>
        <v/>
      </c>
      <c r="P214" s="23">
        <f>L214+N214+O214</f>
        <v/>
      </c>
    </row>
    <row r="215">
      <c r="A215" s="5" t="inlineStr">
        <is>
          <t>E00310</t>
        </is>
      </c>
      <c r="B215" s="5" t="inlineStr">
        <is>
          <t>PL</t>
        </is>
      </c>
      <c r="C215" s="5" t="inlineStr">
        <is>
          <t>Sales</t>
        </is>
      </c>
      <c r="D215" s="5" t="inlineStr">
        <is>
          <t>L1</t>
        </is>
      </c>
      <c r="E215" s="5" t="n">
        <v>1</v>
      </c>
      <c r="F215" s="5" t="n">
        <v>22400</v>
      </c>
      <c r="G215" s="41" t="n">
        <v>41114</v>
      </c>
      <c r="H215" s="41" t="n"/>
      <c r="I215" s="42">
        <f>IF(H215="",DATE(2099,12,31),H215)</f>
        <v/>
      </c>
      <c r="J215" s="23">
        <f>F215*E215</f>
        <v/>
      </c>
      <c r="K215" s="23">
        <f>J215*INDEX(Settings!$C$31:$C$36,MATCH(D215,Settings!$B$31:$B$36,0))</f>
        <v/>
      </c>
      <c r="L215" s="23">
        <f>J215+K215</f>
        <v/>
      </c>
      <c r="M215" s="23">
        <f>MIN(L215,Settings!$C$25)</f>
        <v/>
      </c>
      <c r="N215" s="23">
        <f>IF(B215="IT",L215*Settings!$C$11+L215*Settings!$C$12,M215*Settings!$C$16+M215*Settings!$C$17+L215*Settings!$C$18+L215*Settings!$C$19+L215*Settings!$C$20+L215*Settings!$C$21*Settings!$C$22)</f>
        <v/>
      </c>
      <c r="O215" s="23">
        <f>IF(B215="IT",J215/Settings!$C$13,0)</f>
        <v/>
      </c>
      <c r="P215" s="23">
        <f>L215+N215+O215</f>
        <v/>
      </c>
    </row>
    <row r="216">
      <c r="A216" s="5" t="inlineStr">
        <is>
          <t>E00311</t>
        </is>
      </c>
      <c r="B216" s="5" t="inlineStr">
        <is>
          <t>PL</t>
        </is>
      </c>
      <c r="C216" s="5" t="inlineStr">
        <is>
          <t>Finance</t>
        </is>
      </c>
      <c r="D216" s="5" t="inlineStr">
        <is>
          <t>L2</t>
        </is>
      </c>
      <c r="E216" s="5" t="n">
        <v>1</v>
      </c>
      <c r="F216" s="5" t="n">
        <v>32150</v>
      </c>
      <c r="G216" s="41" t="n">
        <v>45308</v>
      </c>
      <c r="H216" s="41" t="n"/>
      <c r="I216" s="42">
        <f>IF(H216="",DATE(2099,12,31),H216)</f>
        <v/>
      </c>
      <c r="J216" s="23">
        <f>F216*E216</f>
        <v/>
      </c>
      <c r="K216" s="23">
        <f>J216*INDEX(Settings!$C$31:$C$36,MATCH(D216,Settings!$B$31:$B$36,0))</f>
        <v/>
      </c>
      <c r="L216" s="23">
        <f>J216+K216</f>
        <v/>
      </c>
      <c r="M216" s="23">
        <f>MIN(L216,Settings!$C$25)</f>
        <v/>
      </c>
      <c r="N216" s="23">
        <f>IF(B216="IT",L216*Settings!$C$11+L216*Settings!$C$12,M216*Settings!$C$16+M216*Settings!$C$17+L216*Settings!$C$18+L216*Settings!$C$19+L216*Settings!$C$20+L216*Settings!$C$21*Settings!$C$22)</f>
        <v/>
      </c>
      <c r="O216" s="23">
        <f>IF(B216="IT",J216/Settings!$C$13,0)</f>
        <v/>
      </c>
      <c r="P216" s="23">
        <f>L216+N216+O216</f>
        <v/>
      </c>
    </row>
    <row r="217">
      <c r="A217" s="5" t="inlineStr">
        <is>
          <t>E00312</t>
        </is>
      </c>
      <c r="B217" s="5" t="inlineStr">
        <is>
          <t>IT</t>
        </is>
      </c>
      <c r="C217" s="5" t="inlineStr">
        <is>
          <t>Operations</t>
        </is>
      </c>
      <c r="D217" s="5" t="inlineStr">
        <is>
          <t>L1</t>
        </is>
      </c>
      <c r="E217" s="5" t="n">
        <v>1</v>
      </c>
      <c r="F217" s="5" t="n">
        <v>25050</v>
      </c>
      <c r="G217" s="41" t="n">
        <v>41109</v>
      </c>
      <c r="H217" s="41" t="n"/>
      <c r="I217" s="42">
        <f>IF(H217="",DATE(2099,12,31),H217)</f>
        <v/>
      </c>
      <c r="J217" s="23">
        <f>F217*E217</f>
        <v/>
      </c>
      <c r="K217" s="23">
        <f>J217*INDEX(Settings!$C$31:$C$36,MATCH(D217,Settings!$B$31:$B$36,0))</f>
        <v/>
      </c>
      <c r="L217" s="23">
        <f>J217+K217</f>
        <v/>
      </c>
      <c r="M217" s="23">
        <f>MIN(L217,Settings!$C$25)</f>
        <v/>
      </c>
      <c r="N217" s="23">
        <f>IF(B217="IT",L217*Settings!$C$11+L217*Settings!$C$12,M217*Settings!$C$16+M217*Settings!$C$17+L217*Settings!$C$18+L217*Settings!$C$19+L217*Settings!$C$20+L217*Settings!$C$21*Settings!$C$22)</f>
        <v/>
      </c>
      <c r="O217" s="23">
        <f>IF(B217="IT",J217/Settings!$C$13,0)</f>
        <v/>
      </c>
      <c r="P217" s="23">
        <f>L217+N217+O217</f>
        <v/>
      </c>
    </row>
    <row r="218">
      <c r="A218" s="5" t="inlineStr">
        <is>
          <t>E00313</t>
        </is>
      </c>
      <c r="B218" s="5" t="inlineStr">
        <is>
          <t>PL</t>
        </is>
      </c>
      <c r="C218" s="5" t="inlineStr">
        <is>
          <t>Finance</t>
        </is>
      </c>
      <c r="D218" s="5" t="inlineStr">
        <is>
          <t>L3</t>
        </is>
      </c>
      <c r="E218" s="5" t="n">
        <v>1</v>
      </c>
      <c r="F218" s="5" t="n">
        <v>37000</v>
      </c>
      <c r="G218" s="41" t="n">
        <v>45620</v>
      </c>
      <c r="H218" s="41" t="n"/>
      <c r="I218" s="42">
        <f>IF(H218="",DATE(2099,12,31),H218)</f>
        <v/>
      </c>
      <c r="J218" s="23">
        <f>F218*E218</f>
        <v/>
      </c>
      <c r="K218" s="23">
        <f>J218*INDEX(Settings!$C$31:$C$36,MATCH(D218,Settings!$B$31:$B$36,0))</f>
        <v/>
      </c>
      <c r="L218" s="23">
        <f>J218+K218</f>
        <v/>
      </c>
      <c r="M218" s="23">
        <f>MIN(L218,Settings!$C$25)</f>
        <v/>
      </c>
      <c r="N218" s="23">
        <f>IF(B218="IT",L218*Settings!$C$11+L218*Settings!$C$12,M218*Settings!$C$16+M218*Settings!$C$17+L218*Settings!$C$18+L218*Settings!$C$19+L218*Settings!$C$20+L218*Settings!$C$21*Settings!$C$22)</f>
        <v/>
      </c>
      <c r="O218" s="23">
        <f>IF(B218="IT",J218/Settings!$C$13,0)</f>
        <v/>
      </c>
      <c r="P218" s="23">
        <f>L218+N218+O218</f>
        <v/>
      </c>
    </row>
    <row r="219">
      <c r="A219" s="5" t="inlineStr">
        <is>
          <t>E00316</t>
        </is>
      </c>
      <c r="B219" s="5" t="inlineStr">
        <is>
          <t>PL</t>
        </is>
      </c>
      <c r="C219" s="5" t="inlineStr">
        <is>
          <t>Customer Service</t>
        </is>
      </c>
      <c r="D219" s="5" t="inlineStr">
        <is>
          <t>L1</t>
        </is>
      </c>
      <c r="E219" s="5" t="n">
        <v>1</v>
      </c>
      <c r="F219" s="5" t="n">
        <v>16600</v>
      </c>
      <c r="G219" s="41" t="n">
        <v>45465</v>
      </c>
      <c r="H219" s="41" t="n"/>
      <c r="I219" s="42">
        <f>IF(H219="",DATE(2099,12,31),H219)</f>
        <v/>
      </c>
      <c r="J219" s="23">
        <f>F219*E219</f>
        <v/>
      </c>
      <c r="K219" s="23">
        <f>J219*INDEX(Settings!$C$31:$C$36,MATCH(D219,Settings!$B$31:$B$36,0))</f>
        <v/>
      </c>
      <c r="L219" s="23">
        <f>J219+K219</f>
        <v/>
      </c>
      <c r="M219" s="23">
        <f>MIN(L219,Settings!$C$25)</f>
        <v/>
      </c>
      <c r="N219" s="23">
        <f>IF(B219="IT",L219*Settings!$C$11+L219*Settings!$C$12,M219*Settings!$C$16+M219*Settings!$C$17+L219*Settings!$C$18+L219*Settings!$C$19+L219*Settings!$C$20+L219*Settings!$C$21*Settings!$C$22)</f>
        <v/>
      </c>
      <c r="O219" s="23">
        <f>IF(B219="IT",J219/Settings!$C$13,0)</f>
        <v/>
      </c>
      <c r="P219" s="23">
        <f>L219+N219+O219</f>
        <v/>
      </c>
    </row>
    <row r="220">
      <c r="A220" s="5" t="inlineStr">
        <is>
          <t>E00317</t>
        </is>
      </c>
      <c r="B220" s="5" t="inlineStr">
        <is>
          <t>PL</t>
        </is>
      </c>
      <c r="C220" s="5" t="inlineStr">
        <is>
          <t>Tech</t>
        </is>
      </c>
      <c r="D220" s="5" t="inlineStr">
        <is>
          <t>L2</t>
        </is>
      </c>
      <c r="E220" s="5" t="n">
        <v>1</v>
      </c>
      <c r="F220" s="5" t="n">
        <v>29600</v>
      </c>
      <c r="G220" s="41" t="n">
        <v>45857</v>
      </c>
      <c r="H220" s="41" t="n">
        <v>45981</v>
      </c>
      <c r="I220" s="42">
        <f>IF(H220="",DATE(2099,12,31),H220)</f>
        <v/>
      </c>
      <c r="J220" s="23">
        <f>F220*E220</f>
        <v/>
      </c>
      <c r="K220" s="23">
        <f>J220*INDEX(Settings!$C$31:$C$36,MATCH(D220,Settings!$B$31:$B$36,0))</f>
        <v/>
      </c>
      <c r="L220" s="23">
        <f>J220+K220</f>
        <v/>
      </c>
      <c r="M220" s="23">
        <f>MIN(L220,Settings!$C$25)</f>
        <v/>
      </c>
      <c r="N220" s="23">
        <f>IF(B220="IT",L220*Settings!$C$11+L220*Settings!$C$12,M220*Settings!$C$16+M220*Settings!$C$17+L220*Settings!$C$18+L220*Settings!$C$19+L220*Settings!$C$20+L220*Settings!$C$21*Settings!$C$22)</f>
        <v/>
      </c>
      <c r="O220" s="23">
        <f>IF(B220="IT",J220/Settings!$C$13,0)</f>
        <v/>
      </c>
      <c r="P220" s="23">
        <f>L220+N220+O220</f>
        <v/>
      </c>
    </row>
    <row r="221">
      <c r="A221" s="5" t="inlineStr">
        <is>
          <t>E00319</t>
        </is>
      </c>
      <c r="B221" s="5" t="inlineStr">
        <is>
          <t>IT</t>
        </is>
      </c>
      <c r="C221" s="5" t="inlineStr">
        <is>
          <t>Operations</t>
        </is>
      </c>
      <c r="D221" s="5" t="inlineStr">
        <is>
          <t>L6</t>
        </is>
      </c>
      <c r="E221" s="5" t="n">
        <v>1</v>
      </c>
      <c r="F221" s="5" t="n">
        <v>96750</v>
      </c>
      <c r="G221" s="41" t="n">
        <v>44044</v>
      </c>
      <c r="H221" s="41" t="n"/>
      <c r="I221" s="42">
        <f>IF(H221="",DATE(2099,12,31),H221)</f>
        <v/>
      </c>
      <c r="J221" s="23">
        <f>F221*E221</f>
        <v/>
      </c>
      <c r="K221" s="23">
        <f>J221*INDEX(Settings!$C$31:$C$36,MATCH(D221,Settings!$B$31:$B$36,0))</f>
        <v/>
      </c>
      <c r="L221" s="23">
        <f>J221+K221</f>
        <v/>
      </c>
      <c r="M221" s="23">
        <f>MIN(L221,Settings!$C$25)</f>
        <v/>
      </c>
      <c r="N221" s="23">
        <f>IF(B221="IT",L221*Settings!$C$11+L221*Settings!$C$12,M221*Settings!$C$16+M221*Settings!$C$17+L221*Settings!$C$18+L221*Settings!$C$19+L221*Settings!$C$20+L221*Settings!$C$21*Settings!$C$22)</f>
        <v/>
      </c>
      <c r="O221" s="23">
        <f>IF(B221="IT",J221/Settings!$C$13,0)</f>
        <v/>
      </c>
      <c r="P221" s="23">
        <f>L221+N221+O221</f>
        <v/>
      </c>
    </row>
    <row r="222">
      <c r="A222" s="5" t="inlineStr">
        <is>
          <t>E00321</t>
        </is>
      </c>
      <c r="B222" s="5" t="inlineStr">
        <is>
          <t>PL</t>
        </is>
      </c>
      <c r="C222" s="5" t="inlineStr">
        <is>
          <t>Finance</t>
        </is>
      </c>
      <c r="D222" s="5" t="inlineStr">
        <is>
          <t>L4</t>
        </is>
      </c>
      <c r="E222" s="5" t="n">
        <v>1</v>
      </c>
      <c r="F222" s="5" t="n">
        <v>50550</v>
      </c>
      <c r="G222" s="41" t="n">
        <v>45251</v>
      </c>
      <c r="H222" s="41" t="n"/>
      <c r="I222" s="42">
        <f>IF(H222="",DATE(2099,12,31),H222)</f>
        <v/>
      </c>
      <c r="J222" s="23">
        <f>F222*E222</f>
        <v/>
      </c>
      <c r="K222" s="23">
        <f>J222*INDEX(Settings!$C$31:$C$36,MATCH(D222,Settings!$B$31:$B$36,0))</f>
        <v/>
      </c>
      <c r="L222" s="23">
        <f>J222+K222</f>
        <v/>
      </c>
      <c r="M222" s="23">
        <f>MIN(L222,Settings!$C$25)</f>
        <v/>
      </c>
      <c r="N222" s="23">
        <f>IF(B222="IT",L222*Settings!$C$11+L222*Settings!$C$12,M222*Settings!$C$16+M222*Settings!$C$17+L222*Settings!$C$18+L222*Settings!$C$19+L222*Settings!$C$20+L222*Settings!$C$21*Settings!$C$22)</f>
        <v/>
      </c>
      <c r="O222" s="23">
        <f>IF(B222="IT",J222/Settings!$C$13,0)</f>
        <v/>
      </c>
      <c r="P222" s="23">
        <f>L222+N222+O222</f>
        <v/>
      </c>
    </row>
    <row r="223">
      <c r="A223" s="5" t="inlineStr">
        <is>
          <t>E00323</t>
        </is>
      </c>
      <c r="B223" s="5" t="inlineStr">
        <is>
          <t>IT</t>
        </is>
      </c>
      <c r="C223" s="5" t="inlineStr">
        <is>
          <t>HR</t>
        </is>
      </c>
      <c r="D223" s="5" t="inlineStr">
        <is>
          <t>L1</t>
        </is>
      </c>
      <c r="E223" s="5" t="n">
        <v>1</v>
      </c>
      <c r="F223" s="5" t="n">
        <v>24150</v>
      </c>
      <c r="G223" s="41" t="n">
        <v>44119</v>
      </c>
      <c r="H223" s="41" t="n"/>
      <c r="I223" s="42">
        <f>IF(H223="",DATE(2099,12,31),H223)</f>
        <v/>
      </c>
      <c r="J223" s="23">
        <f>F223*E223</f>
        <v/>
      </c>
      <c r="K223" s="23">
        <f>J223*INDEX(Settings!$C$31:$C$36,MATCH(D223,Settings!$B$31:$B$36,0))</f>
        <v/>
      </c>
      <c r="L223" s="23">
        <f>J223+K223</f>
        <v/>
      </c>
      <c r="M223" s="23">
        <f>MIN(L223,Settings!$C$25)</f>
        <v/>
      </c>
      <c r="N223" s="23">
        <f>IF(B223="IT",L223*Settings!$C$11+L223*Settings!$C$12,M223*Settings!$C$16+M223*Settings!$C$17+L223*Settings!$C$18+L223*Settings!$C$19+L223*Settings!$C$20+L223*Settings!$C$21*Settings!$C$22)</f>
        <v/>
      </c>
      <c r="O223" s="23">
        <f>IF(B223="IT",J223/Settings!$C$13,0)</f>
        <v/>
      </c>
      <c r="P223" s="23">
        <f>L223+N223+O223</f>
        <v/>
      </c>
    </row>
    <row r="224">
      <c r="A224" s="5" t="inlineStr">
        <is>
          <t>E00326</t>
        </is>
      </c>
      <c r="B224" s="5" t="inlineStr">
        <is>
          <t>PL</t>
        </is>
      </c>
      <c r="C224" s="5" t="inlineStr">
        <is>
          <t>HR</t>
        </is>
      </c>
      <c r="D224" s="5" t="inlineStr">
        <is>
          <t>L1</t>
        </is>
      </c>
      <c r="E224" s="5" t="n">
        <v>1</v>
      </c>
      <c r="F224" s="5" t="n">
        <v>20500</v>
      </c>
      <c r="G224" s="41" t="n">
        <v>45968</v>
      </c>
      <c r="H224" s="41" t="n"/>
      <c r="I224" s="42">
        <f>IF(H224="",DATE(2099,12,31),H224)</f>
        <v/>
      </c>
      <c r="J224" s="23">
        <f>F224*E224</f>
        <v/>
      </c>
      <c r="K224" s="23">
        <f>J224*INDEX(Settings!$C$31:$C$36,MATCH(D224,Settings!$B$31:$B$36,0))</f>
        <v/>
      </c>
      <c r="L224" s="23">
        <f>J224+K224</f>
        <v/>
      </c>
      <c r="M224" s="23">
        <f>MIN(L224,Settings!$C$25)</f>
        <v/>
      </c>
      <c r="N224" s="23">
        <f>IF(B224="IT",L224*Settings!$C$11+L224*Settings!$C$12,M224*Settings!$C$16+M224*Settings!$C$17+L224*Settings!$C$18+L224*Settings!$C$19+L224*Settings!$C$20+L224*Settings!$C$21*Settings!$C$22)</f>
        <v/>
      </c>
      <c r="O224" s="23">
        <f>IF(B224="IT",J224/Settings!$C$13,0)</f>
        <v/>
      </c>
      <c r="P224" s="23">
        <f>L224+N224+O224</f>
        <v/>
      </c>
    </row>
    <row r="225">
      <c r="A225" s="5" t="inlineStr">
        <is>
          <t>E00327</t>
        </is>
      </c>
      <c r="B225" s="5" t="inlineStr">
        <is>
          <t>IT</t>
        </is>
      </c>
      <c r="C225" s="5" t="inlineStr">
        <is>
          <t>Operations</t>
        </is>
      </c>
      <c r="D225" s="5" t="inlineStr">
        <is>
          <t>L1</t>
        </is>
      </c>
      <c r="E225" s="5" t="n">
        <v>0.8</v>
      </c>
      <c r="F225" s="5" t="n">
        <v>19000</v>
      </c>
      <c r="G225" s="41" t="n">
        <v>46000</v>
      </c>
      <c r="H225" s="41" t="n"/>
      <c r="I225" s="42">
        <f>IF(H225="",DATE(2099,12,31),H225)</f>
        <v/>
      </c>
      <c r="J225" s="23">
        <f>F225*E225</f>
        <v/>
      </c>
      <c r="K225" s="23">
        <f>J225*INDEX(Settings!$C$31:$C$36,MATCH(D225,Settings!$B$31:$B$36,0))</f>
        <v/>
      </c>
      <c r="L225" s="23">
        <f>J225+K225</f>
        <v/>
      </c>
      <c r="M225" s="23">
        <f>MIN(L225,Settings!$C$25)</f>
        <v/>
      </c>
      <c r="N225" s="23">
        <f>IF(B225="IT",L225*Settings!$C$11+L225*Settings!$C$12,M225*Settings!$C$16+M225*Settings!$C$17+L225*Settings!$C$18+L225*Settings!$C$19+L225*Settings!$C$20+L225*Settings!$C$21*Settings!$C$22)</f>
        <v/>
      </c>
      <c r="O225" s="23">
        <f>IF(B225="IT",J225/Settings!$C$13,0)</f>
        <v/>
      </c>
      <c r="P225" s="23">
        <f>L225+N225+O225</f>
        <v/>
      </c>
    </row>
    <row r="226">
      <c r="A226" s="5" t="inlineStr">
        <is>
          <t>E00328</t>
        </is>
      </c>
      <c r="B226" s="5" t="inlineStr">
        <is>
          <t>IT</t>
        </is>
      </c>
      <c r="C226" s="5" t="inlineStr">
        <is>
          <t>Operations</t>
        </is>
      </c>
      <c r="D226" s="5" t="inlineStr">
        <is>
          <t>L5</t>
        </is>
      </c>
      <c r="E226" s="5" t="n">
        <v>1</v>
      </c>
      <c r="F226" s="5" t="n">
        <v>90450</v>
      </c>
      <c r="G226" s="41" t="n">
        <v>44195</v>
      </c>
      <c r="H226" s="41" t="n"/>
      <c r="I226" s="42">
        <f>IF(H226="",DATE(2099,12,31),H226)</f>
        <v/>
      </c>
      <c r="J226" s="23">
        <f>F226*E226</f>
        <v/>
      </c>
      <c r="K226" s="23">
        <f>J226*INDEX(Settings!$C$31:$C$36,MATCH(D226,Settings!$B$31:$B$36,0))</f>
        <v/>
      </c>
      <c r="L226" s="23">
        <f>J226+K226</f>
        <v/>
      </c>
      <c r="M226" s="23">
        <f>MIN(L226,Settings!$C$25)</f>
        <v/>
      </c>
      <c r="N226" s="23">
        <f>IF(B226="IT",L226*Settings!$C$11+L226*Settings!$C$12,M226*Settings!$C$16+M226*Settings!$C$17+L226*Settings!$C$18+L226*Settings!$C$19+L226*Settings!$C$20+L226*Settings!$C$21*Settings!$C$22)</f>
        <v/>
      </c>
      <c r="O226" s="23">
        <f>IF(B226="IT",J226/Settings!$C$13,0)</f>
        <v/>
      </c>
      <c r="P226" s="23">
        <f>L226+N226+O226</f>
        <v/>
      </c>
    </row>
    <row r="227">
      <c r="A227" s="5" t="inlineStr">
        <is>
          <t>E00329</t>
        </is>
      </c>
      <c r="B227" s="5" t="inlineStr">
        <is>
          <t>IT</t>
        </is>
      </c>
      <c r="C227" s="5" t="inlineStr">
        <is>
          <t>Customer Service</t>
        </is>
      </c>
      <c r="D227" s="5" t="inlineStr">
        <is>
          <t>L1</t>
        </is>
      </c>
      <c r="E227" s="5" t="n">
        <v>1</v>
      </c>
      <c r="F227" s="5" t="n">
        <v>24850</v>
      </c>
      <c r="G227" s="41" t="n">
        <v>43043</v>
      </c>
      <c r="H227" s="41" t="n"/>
      <c r="I227" s="42">
        <f>IF(H227="",DATE(2099,12,31),H227)</f>
        <v/>
      </c>
      <c r="J227" s="23">
        <f>F227*E227</f>
        <v/>
      </c>
      <c r="K227" s="23">
        <f>J227*INDEX(Settings!$C$31:$C$36,MATCH(D227,Settings!$B$31:$B$36,0))</f>
        <v/>
      </c>
      <c r="L227" s="23">
        <f>J227+K227</f>
        <v/>
      </c>
      <c r="M227" s="23">
        <f>MIN(L227,Settings!$C$25)</f>
        <v/>
      </c>
      <c r="N227" s="23">
        <f>IF(B227="IT",L227*Settings!$C$11+L227*Settings!$C$12,M227*Settings!$C$16+M227*Settings!$C$17+L227*Settings!$C$18+L227*Settings!$C$19+L227*Settings!$C$20+L227*Settings!$C$21*Settings!$C$22)</f>
        <v/>
      </c>
      <c r="O227" s="23">
        <f>IF(B227="IT",J227/Settings!$C$13,0)</f>
        <v/>
      </c>
      <c r="P227" s="23">
        <f>L227+N227+O227</f>
        <v/>
      </c>
    </row>
    <row r="228">
      <c r="A228" s="5" t="inlineStr">
        <is>
          <t>E00333</t>
        </is>
      </c>
      <c r="B228" s="5" t="inlineStr">
        <is>
          <t>PL</t>
        </is>
      </c>
      <c r="C228" s="5" t="inlineStr">
        <is>
          <t>Operations</t>
        </is>
      </c>
      <c r="D228" s="5" t="inlineStr">
        <is>
          <t>L1</t>
        </is>
      </c>
      <c r="E228" s="5" t="n">
        <v>1</v>
      </c>
      <c r="F228" s="5" t="n">
        <v>18750</v>
      </c>
      <c r="G228" s="41" t="n">
        <v>43537</v>
      </c>
      <c r="H228" s="41" t="n">
        <v>46145</v>
      </c>
      <c r="I228" s="42">
        <f>IF(H228="",DATE(2099,12,31),H228)</f>
        <v/>
      </c>
      <c r="J228" s="23">
        <f>F228*E228</f>
        <v/>
      </c>
      <c r="K228" s="23">
        <f>J228*INDEX(Settings!$C$31:$C$36,MATCH(D228,Settings!$B$31:$B$36,0))</f>
        <v/>
      </c>
      <c r="L228" s="23">
        <f>J228+K228</f>
        <v/>
      </c>
      <c r="M228" s="23">
        <f>MIN(L228,Settings!$C$25)</f>
        <v/>
      </c>
      <c r="N228" s="23">
        <f>IF(B228="IT",L228*Settings!$C$11+L228*Settings!$C$12,M228*Settings!$C$16+M228*Settings!$C$17+L228*Settings!$C$18+L228*Settings!$C$19+L228*Settings!$C$20+L228*Settings!$C$21*Settings!$C$22)</f>
        <v/>
      </c>
      <c r="O228" s="23">
        <f>IF(B228="IT",J228/Settings!$C$13,0)</f>
        <v/>
      </c>
      <c r="P228" s="23">
        <f>L228+N228+O228</f>
        <v/>
      </c>
    </row>
    <row r="229">
      <c r="A229" s="5" t="inlineStr">
        <is>
          <t>E00334</t>
        </is>
      </c>
      <c r="B229" s="5" t="inlineStr">
        <is>
          <t>IT</t>
        </is>
      </c>
      <c r="C229" s="5" t="inlineStr">
        <is>
          <t>Operations</t>
        </is>
      </c>
      <c r="D229" s="5" t="inlineStr">
        <is>
          <t>L2</t>
        </is>
      </c>
      <c r="E229" s="5" t="n">
        <v>1</v>
      </c>
      <c r="F229" s="5" t="n">
        <v>27800</v>
      </c>
      <c r="G229" s="41" t="n">
        <v>43927</v>
      </c>
      <c r="H229" s="41" t="n">
        <v>46050</v>
      </c>
      <c r="I229" s="42">
        <f>IF(H229="",DATE(2099,12,31),H229)</f>
        <v/>
      </c>
      <c r="J229" s="23">
        <f>F229*E229</f>
        <v/>
      </c>
      <c r="K229" s="23">
        <f>J229*INDEX(Settings!$C$31:$C$36,MATCH(D229,Settings!$B$31:$B$36,0))</f>
        <v/>
      </c>
      <c r="L229" s="23">
        <f>J229+K229</f>
        <v/>
      </c>
      <c r="M229" s="23">
        <f>MIN(L229,Settings!$C$25)</f>
        <v/>
      </c>
      <c r="N229" s="23">
        <f>IF(B229="IT",L229*Settings!$C$11+L229*Settings!$C$12,M229*Settings!$C$16+M229*Settings!$C$17+L229*Settings!$C$18+L229*Settings!$C$19+L229*Settings!$C$20+L229*Settings!$C$21*Settings!$C$22)</f>
        <v/>
      </c>
      <c r="O229" s="23">
        <f>IF(B229="IT",J229/Settings!$C$13,0)</f>
        <v/>
      </c>
      <c r="P229" s="23">
        <f>L229+N229+O229</f>
        <v/>
      </c>
    </row>
    <row r="230">
      <c r="A230" s="5" t="inlineStr">
        <is>
          <t>E00335</t>
        </is>
      </c>
      <c r="B230" s="5" t="inlineStr">
        <is>
          <t>IT</t>
        </is>
      </c>
      <c r="C230" s="5" t="inlineStr">
        <is>
          <t>Operations</t>
        </is>
      </c>
      <c r="D230" s="5" t="inlineStr">
        <is>
          <t>L3</t>
        </is>
      </c>
      <c r="E230" s="5" t="n">
        <v>0.8</v>
      </c>
      <c r="F230" s="5" t="n">
        <v>44000</v>
      </c>
      <c r="G230" s="41" t="n">
        <v>41337</v>
      </c>
      <c r="H230" s="41" t="n"/>
      <c r="I230" s="42">
        <f>IF(H230="",DATE(2099,12,31),H230)</f>
        <v/>
      </c>
      <c r="J230" s="23">
        <f>F230*E230</f>
        <v/>
      </c>
      <c r="K230" s="23">
        <f>J230*INDEX(Settings!$C$31:$C$36,MATCH(D230,Settings!$B$31:$B$36,0))</f>
        <v/>
      </c>
      <c r="L230" s="23">
        <f>J230+K230</f>
        <v/>
      </c>
      <c r="M230" s="23">
        <f>MIN(L230,Settings!$C$25)</f>
        <v/>
      </c>
      <c r="N230" s="23">
        <f>IF(B230="IT",L230*Settings!$C$11+L230*Settings!$C$12,M230*Settings!$C$16+M230*Settings!$C$17+L230*Settings!$C$18+L230*Settings!$C$19+L230*Settings!$C$20+L230*Settings!$C$21*Settings!$C$22)</f>
        <v/>
      </c>
      <c r="O230" s="23">
        <f>IF(B230="IT",J230/Settings!$C$13,0)</f>
        <v/>
      </c>
      <c r="P230" s="23">
        <f>L230+N230+O230</f>
        <v/>
      </c>
    </row>
    <row r="231">
      <c r="A231" s="5" t="inlineStr">
        <is>
          <t>E00336</t>
        </is>
      </c>
      <c r="B231" s="5" t="inlineStr">
        <is>
          <t>PL</t>
        </is>
      </c>
      <c r="C231" s="5" t="inlineStr">
        <is>
          <t>Customer Service</t>
        </is>
      </c>
      <c r="D231" s="5" t="inlineStr">
        <is>
          <t>L5</t>
        </is>
      </c>
      <c r="E231" s="5" t="n">
        <v>0.8</v>
      </c>
      <c r="F231" s="5" t="n">
        <v>65700</v>
      </c>
      <c r="G231" s="41" t="n">
        <v>44044</v>
      </c>
      <c r="H231" s="41" t="n"/>
      <c r="I231" s="42">
        <f>IF(H231="",DATE(2099,12,31),H231)</f>
        <v/>
      </c>
      <c r="J231" s="23">
        <f>F231*E231</f>
        <v/>
      </c>
      <c r="K231" s="23">
        <f>J231*INDEX(Settings!$C$31:$C$36,MATCH(D231,Settings!$B$31:$B$36,0))</f>
        <v/>
      </c>
      <c r="L231" s="23">
        <f>J231+K231</f>
        <v/>
      </c>
      <c r="M231" s="23">
        <f>MIN(L231,Settings!$C$25)</f>
        <v/>
      </c>
      <c r="N231" s="23">
        <f>IF(B231="IT",L231*Settings!$C$11+L231*Settings!$C$12,M231*Settings!$C$16+M231*Settings!$C$17+L231*Settings!$C$18+L231*Settings!$C$19+L231*Settings!$C$20+L231*Settings!$C$21*Settings!$C$22)</f>
        <v/>
      </c>
      <c r="O231" s="23">
        <f>IF(B231="IT",J231/Settings!$C$13,0)</f>
        <v/>
      </c>
      <c r="P231" s="23">
        <f>L231+N231+O231</f>
        <v/>
      </c>
    </row>
    <row r="232">
      <c r="A232" s="5" t="inlineStr">
        <is>
          <t>E00337</t>
        </is>
      </c>
      <c r="B232" s="5" t="inlineStr">
        <is>
          <t>PL</t>
        </is>
      </c>
      <c r="C232" s="5" t="inlineStr">
        <is>
          <t>Tech</t>
        </is>
      </c>
      <c r="D232" s="5" t="inlineStr">
        <is>
          <t>L3</t>
        </is>
      </c>
      <c r="E232" s="5" t="n">
        <v>1</v>
      </c>
      <c r="F232" s="5" t="n">
        <v>45950</v>
      </c>
      <c r="G232" s="41" t="n">
        <v>44295</v>
      </c>
      <c r="H232" s="41" t="n"/>
      <c r="I232" s="42">
        <f>IF(H232="",DATE(2099,12,31),H232)</f>
        <v/>
      </c>
      <c r="J232" s="23">
        <f>F232*E232</f>
        <v/>
      </c>
      <c r="K232" s="23">
        <f>J232*INDEX(Settings!$C$31:$C$36,MATCH(D232,Settings!$B$31:$B$36,0))</f>
        <v/>
      </c>
      <c r="L232" s="23">
        <f>J232+K232</f>
        <v/>
      </c>
      <c r="M232" s="23">
        <f>MIN(L232,Settings!$C$25)</f>
        <v/>
      </c>
      <c r="N232" s="23">
        <f>IF(B232="IT",L232*Settings!$C$11+L232*Settings!$C$12,M232*Settings!$C$16+M232*Settings!$C$17+L232*Settings!$C$18+L232*Settings!$C$19+L232*Settings!$C$20+L232*Settings!$C$21*Settings!$C$22)</f>
        <v/>
      </c>
      <c r="O232" s="23">
        <f>IF(B232="IT",J232/Settings!$C$13,0)</f>
        <v/>
      </c>
      <c r="P232" s="23">
        <f>L232+N232+O232</f>
        <v/>
      </c>
    </row>
    <row r="233">
      <c r="A233" s="5" t="inlineStr">
        <is>
          <t>E00339</t>
        </is>
      </c>
      <c r="B233" s="5" t="inlineStr">
        <is>
          <t>IT</t>
        </is>
      </c>
      <c r="C233" s="5" t="inlineStr">
        <is>
          <t>Finance</t>
        </is>
      </c>
      <c r="D233" s="5" t="inlineStr">
        <is>
          <t>L1</t>
        </is>
      </c>
      <c r="E233" s="5" t="n">
        <v>1</v>
      </c>
      <c r="F233" s="5" t="n">
        <v>30500</v>
      </c>
      <c r="G233" s="41" t="n">
        <v>45779</v>
      </c>
      <c r="H233" s="41" t="n">
        <v>45950</v>
      </c>
      <c r="I233" s="42">
        <f>IF(H233="",DATE(2099,12,31),H233)</f>
        <v/>
      </c>
      <c r="J233" s="23">
        <f>F233*E233</f>
        <v/>
      </c>
      <c r="K233" s="23">
        <f>J233*INDEX(Settings!$C$31:$C$36,MATCH(D233,Settings!$B$31:$B$36,0))</f>
        <v/>
      </c>
      <c r="L233" s="23">
        <f>J233+K233</f>
        <v/>
      </c>
      <c r="M233" s="23">
        <f>MIN(L233,Settings!$C$25)</f>
        <v/>
      </c>
      <c r="N233" s="23">
        <f>IF(B233="IT",L233*Settings!$C$11+L233*Settings!$C$12,M233*Settings!$C$16+M233*Settings!$C$17+L233*Settings!$C$18+L233*Settings!$C$19+L233*Settings!$C$20+L233*Settings!$C$21*Settings!$C$22)</f>
        <v/>
      </c>
      <c r="O233" s="23">
        <f>IF(B233="IT",J233/Settings!$C$13,0)</f>
        <v/>
      </c>
      <c r="P233" s="23">
        <f>L233+N233+O233</f>
        <v/>
      </c>
    </row>
    <row r="234">
      <c r="A234" s="5" t="inlineStr">
        <is>
          <t>E00340</t>
        </is>
      </c>
      <c r="B234" s="5" t="inlineStr">
        <is>
          <t>PL</t>
        </is>
      </c>
      <c r="C234" s="5" t="inlineStr">
        <is>
          <t>Operations</t>
        </is>
      </c>
      <c r="D234" s="5" t="inlineStr">
        <is>
          <t>L3</t>
        </is>
      </c>
      <c r="E234" s="5" t="n">
        <v>1</v>
      </c>
      <c r="F234" s="5" t="n">
        <v>28600</v>
      </c>
      <c r="G234" s="41" t="n">
        <v>45998</v>
      </c>
      <c r="H234" s="41" t="n"/>
      <c r="I234" s="42">
        <f>IF(H234="",DATE(2099,12,31),H234)</f>
        <v/>
      </c>
      <c r="J234" s="23">
        <f>F234*E234</f>
        <v/>
      </c>
      <c r="K234" s="23">
        <f>J234*INDEX(Settings!$C$31:$C$36,MATCH(D234,Settings!$B$31:$B$36,0))</f>
        <v/>
      </c>
      <c r="L234" s="23">
        <f>J234+K234</f>
        <v/>
      </c>
      <c r="M234" s="23">
        <f>MIN(L234,Settings!$C$25)</f>
        <v/>
      </c>
      <c r="N234" s="23">
        <f>IF(B234="IT",L234*Settings!$C$11+L234*Settings!$C$12,M234*Settings!$C$16+M234*Settings!$C$17+L234*Settings!$C$18+L234*Settings!$C$19+L234*Settings!$C$20+L234*Settings!$C$21*Settings!$C$22)</f>
        <v/>
      </c>
      <c r="O234" s="23">
        <f>IF(B234="IT",J234/Settings!$C$13,0)</f>
        <v/>
      </c>
      <c r="P234" s="23">
        <f>L234+N234+O234</f>
        <v/>
      </c>
    </row>
    <row r="235">
      <c r="A235" s="5" t="inlineStr">
        <is>
          <t>E00341</t>
        </is>
      </c>
      <c r="B235" s="5" t="inlineStr">
        <is>
          <t>PL</t>
        </is>
      </c>
      <c r="C235" s="5" t="inlineStr">
        <is>
          <t>Finance</t>
        </is>
      </c>
      <c r="D235" s="5" t="inlineStr">
        <is>
          <t>L2</t>
        </is>
      </c>
      <c r="E235" s="5" t="n">
        <v>1</v>
      </c>
      <c r="F235" s="5" t="n">
        <v>28250</v>
      </c>
      <c r="G235" s="41" t="n">
        <v>45816</v>
      </c>
      <c r="H235" s="41" t="n">
        <v>46031</v>
      </c>
      <c r="I235" s="42">
        <f>IF(H235="",DATE(2099,12,31),H235)</f>
        <v/>
      </c>
      <c r="J235" s="23">
        <f>F235*E235</f>
        <v/>
      </c>
      <c r="K235" s="23">
        <f>J235*INDEX(Settings!$C$31:$C$36,MATCH(D235,Settings!$B$31:$B$36,0))</f>
        <v/>
      </c>
      <c r="L235" s="23">
        <f>J235+K235</f>
        <v/>
      </c>
      <c r="M235" s="23">
        <f>MIN(L235,Settings!$C$25)</f>
        <v/>
      </c>
      <c r="N235" s="23">
        <f>IF(B235="IT",L235*Settings!$C$11+L235*Settings!$C$12,M235*Settings!$C$16+M235*Settings!$C$17+L235*Settings!$C$18+L235*Settings!$C$19+L235*Settings!$C$20+L235*Settings!$C$21*Settings!$C$22)</f>
        <v/>
      </c>
      <c r="O235" s="23">
        <f>IF(B235="IT",J235/Settings!$C$13,0)</f>
        <v/>
      </c>
      <c r="P235" s="23">
        <f>L235+N235+O235</f>
        <v/>
      </c>
    </row>
    <row r="236">
      <c r="A236" s="5" t="inlineStr">
        <is>
          <t>E00345</t>
        </is>
      </c>
      <c r="B236" s="5" t="inlineStr">
        <is>
          <t>IT</t>
        </is>
      </c>
      <c r="C236" s="5" t="inlineStr">
        <is>
          <t>Finance</t>
        </is>
      </c>
      <c r="D236" s="5" t="inlineStr">
        <is>
          <t>L3</t>
        </is>
      </c>
      <c r="E236" s="5" t="n">
        <v>1</v>
      </c>
      <c r="F236" s="5" t="n">
        <v>41450</v>
      </c>
      <c r="G236" s="41" t="n">
        <v>41409</v>
      </c>
      <c r="H236" s="41" t="n"/>
      <c r="I236" s="42">
        <f>IF(H236="",DATE(2099,12,31),H236)</f>
        <v/>
      </c>
      <c r="J236" s="23">
        <f>F236*E236</f>
        <v/>
      </c>
      <c r="K236" s="23">
        <f>J236*INDEX(Settings!$C$31:$C$36,MATCH(D236,Settings!$B$31:$B$36,0))</f>
        <v/>
      </c>
      <c r="L236" s="23">
        <f>J236+K236</f>
        <v/>
      </c>
      <c r="M236" s="23">
        <f>MIN(L236,Settings!$C$25)</f>
        <v/>
      </c>
      <c r="N236" s="23">
        <f>IF(B236="IT",L236*Settings!$C$11+L236*Settings!$C$12,M236*Settings!$C$16+M236*Settings!$C$17+L236*Settings!$C$18+L236*Settings!$C$19+L236*Settings!$C$20+L236*Settings!$C$21*Settings!$C$22)</f>
        <v/>
      </c>
      <c r="O236" s="23">
        <f>IF(B236="IT",J236/Settings!$C$13,0)</f>
        <v/>
      </c>
      <c r="P236" s="23">
        <f>L236+N236+O236</f>
        <v/>
      </c>
    </row>
    <row r="237">
      <c r="A237" s="5" t="inlineStr">
        <is>
          <t>E00346</t>
        </is>
      </c>
      <c r="B237" s="5" t="inlineStr">
        <is>
          <t>PL</t>
        </is>
      </c>
      <c r="C237" s="5" t="inlineStr">
        <is>
          <t>HR</t>
        </is>
      </c>
      <c r="D237" s="5" t="inlineStr">
        <is>
          <t>L4</t>
        </is>
      </c>
      <c r="E237" s="5" t="n">
        <v>1</v>
      </c>
      <c r="F237" s="5" t="n">
        <v>51100</v>
      </c>
      <c r="G237" s="41" t="n">
        <v>44482</v>
      </c>
      <c r="H237" s="41" t="n"/>
      <c r="I237" s="42">
        <f>IF(H237="",DATE(2099,12,31),H237)</f>
        <v/>
      </c>
      <c r="J237" s="23">
        <f>F237*E237</f>
        <v/>
      </c>
      <c r="K237" s="23">
        <f>J237*INDEX(Settings!$C$31:$C$36,MATCH(D237,Settings!$B$31:$B$36,0))</f>
        <v/>
      </c>
      <c r="L237" s="23">
        <f>J237+K237</f>
        <v/>
      </c>
      <c r="M237" s="23">
        <f>MIN(L237,Settings!$C$25)</f>
        <v/>
      </c>
      <c r="N237" s="23">
        <f>IF(B237="IT",L237*Settings!$C$11+L237*Settings!$C$12,M237*Settings!$C$16+M237*Settings!$C$17+L237*Settings!$C$18+L237*Settings!$C$19+L237*Settings!$C$20+L237*Settings!$C$21*Settings!$C$22)</f>
        <v/>
      </c>
      <c r="O237" s="23">
        <f>IF(B237="IT",J237/Settings!$C$13,0)</f>
        <v/>
      </c>
      <c r="P237" s="23">
        <f>L237+N237+O237</f>
        <v/>
      </c>
    </row>
    <row r="238">
      <c r="A238" s="5" t="inlineStr">
        <is>
          <t>E00348</t>
        </is>
      </c>
      <c r="B238" s="5" t="inlineStr">
        <is>
          <t>PL</t>
        </is>
      </c>
      <c r="C238" s="5" t="inlineStr">
        <is>
          <t>Tech</t>
        </is>
      </c>
      <c r="D238" s="5" t="inlineStr">
        <is>
          <t>L2</t>
        </is>
      </c>
      <c r="E238" s="5" t="n">
        <v>1</v>
      </c>
      <c r="F238" s="5" t="n">
        <v>30150</v>
      </c>
      <c r="G238" s="41" t="n">
        <v>45750</v>
      </c>
      <c r="H238" s="41" t="n">
        <v>46019</v>
      </c>
      <c r="I238" s="42">
        <f>IF(H238="",DATE(2099,12,31),H238)</f>
        <v/>
      </c>
      <c r="J238" s="23">
        <f>F238*E238</f>
        <v/>
      </c>
      <c r="K238" s="23">
        <f>J238*INDEX(Settings!$C$31:$C$36,MATCH(D238,Settings!$B$31:$B$36,0))</f>
        <v/>
      </c>
      <c r="L238" s="23">
        <f>J238+K238</f>
        <v/>
      </c>
      <c r="M238" s="23">
        <f>MIN(L238,Settings!$C$25)</f>
        <v/>
      </c>
      <c r="N238" s="23">
        <f>IF(B238="IT",L238*Settings!$C$11+L238*Settings!$C$12,M238*Settings!$C$16+M238*Settings!$C$17+L238*Settings!$C$18+L238*Settings!$C$19+L238*Settings!$C$20+L238*Settings!$C$21*Settings!$C$22)</f>
        <v/>
      </c>
      <c r="O238" s="23">
        <f>IF(B238="IT",J238/Settings!$C$13,0)</f>
        <v/>
      </c>
      <c r="P238" s="23">
        <f>L238+N238+O238</f>
        <v/>
      </c>
    </row>
    <row r="239">
      <c r="A239" s="5" t="inlineStr">
        <is>
          <t>E00349</t>
        </is>
      </c>
      <c r="B239" s="5" t="inlineStr">
        <is>
          <t>IT</t>
        </is>
      </c>
      <c r="C239" s="5" t="inlineStr">
        <is>
          <t>HR</t>
        </is>
      </c>
      <c r="D239" s="5" t="inlineStr">
        <is>
          <t>L1</t>
        </is>
      </c>
      <c r="E239" s="5" t="n">
        <v>1</v>
      </c>
      <c r="F239" s="5" t="n">
        <v>21300</v>
      </c>
      <c r="G239" s="41" t="n">
        <v>45042</v>
      </c>
      <c r="H239" s="41" t="n"/>
      <c r="I239" s="42">
        <f>IF(H239="",DATE(2099,12,31),H239)</f>
        <v/>
      </c>
      <c r="J239" s="23">
        <f>F239*E239</f>
        <v/>
      </c>
      <c r="K239" s="23">
        <f>J239*INDEX(Settings!$C$31:$C$36,MATCH(D239,Settings!$B$31:$B$36,0))</f>
        <v/>
      </c>
      <c r="L239" s="23">
        <f>J239+K239</f>
        <v/>
      </c>
      <c r="M239" s="23">
        <f>MIN(L239,Settings!$C$25)</f>
        <v/>
      </c>
      <c r="N239" s="23">
        <f>IF(B239="IT",L239*Settings!$C$11+L239*Settings!$C$12,M239*Settings!$C$16+M239*Settings!$C$17+L239*Settings!$C$18+L239*Settings!$C$19+L239*Settings!$C$20+L239*Settings!$C$21*Settings!$C$22)</f>
        <v/>
      </c>
      <c r="O239" s="23">
        <f>IF(B239="IT",J239/Settings!$C$13,0)</f>
        <v/>
      </c>
      <c r="P239" s="23">
        <f>L239+N239+O239</f>
        <v/>
      </c>
    </row>
    <row r="240">
      <c r="A240" s="5" t="inlineStr">
        <is>
          <t>E00354</t>
        </is>
      </c>
      <c r="B240" s="5" t="inlineStr">
        <is>
          <t>IT</t>
        </is>
      </c>
      <c r="C240" s="5" t="inlineStr">
        <is>
          <t>Operations</t>
        </is>
      </c>
      <c r="D240" s="5" t="inlineStr">
        <is>
          <t>L2</t>
        </is>
      </c>
      <c r="E240" s="5" t="n">
        <v>1</v>
      </c>
      <c r="F240" s="5" t="n">
        <v>29100</v>
      </c>
      <c r="G240" s="41" t="n">
        <v>46070</v>
      </c>
      <c r="H240" s="41" t="n"/>
      <c r="I240" s="42">
        <f>IF(H240="",DATE(2099,12,31),H240)</f>
        <v/>
      </c>
      <c r="J240" s="23">
        <f>F240*E240</f>
        <v/>
      </c>
      <c r="K240" s="23">
        <f>J240*INDEX(Settings!$C$31:$C$36,MATCH(D240,Settings!$B$31:$B$36,0))</f>
        <v/>
      </c>
      <c r="L240" s="23">
        <f>J240+K240</f>
        <v/>
      </c>
      <c r="M240" s="23">
        <f>MIN(L240,Settings!$C$25)</f>
        <v/>
      </c>
      <c r="N240" s="23">
        <f>IF(B240="IT",L240*Settings!$C$11+L240*Settings!$C$12,M240*Settings!$C$16+M240*Settings!$C$17+L240*Settings!$C$18+L240*Settings!$C$19+L240*Settings!$C$20+L240*Settings!$C$21*Settings!$C$22)</f>
        <v/>
      </c>
      <c r="O240" s="23">
        <f>IF(B240="IT",J240/Settings!$C$13,0)</f>
        <v/>
      </c>
      <c r="P240" s="23">
        <f>L240+N240+O240</f>
        <v/>
      </c>
    </row>
    <row r="241">
      <c r="A241" s="5" t="inlineStr">
        <is>
          <t>E00355</t>
        </is>
      </c>
      <c r="B241" s="5" t="inlineStr">
        <is>
          <t>IT</t>
        </is>
      </c>
      <c r="C241" s="5" t="inlineStr">
        <is>
          <t>Operations</t>
        </is>
      </c>
      <c r="D241" s="5" t="inlineStr">
        <is>
          <t>L1</t>
        </is>
      </c>
      <c r="E241" s="5" t="n">
        <v>1</v>
      </c>
      <c r="F241" s="5" t="n">
        <v>22550</v>
      </c>
      <c r="G241" s="41" t="n">
        <v>42410</v>
      </c>
      <c r="H241" s="41" t="n"/>
      <c r="I241" s="42">
        <f>IF(H241="",DATE(2099,12,31),H241)</f>
        <v/>
      </c>
      <c r="J241" s="23">
        <f>F241*E241</f>
        <v/>
      </c>
      <c r="K241" s="23">
        <f>J241*INDEX(Settings!$C$31:$C$36,MATCH(D241,Settings!$B$31:$B$36,0))</f>
        <v/>
      </c>
      <c r="L241" s="23">
        <f>J241+K241</f>
        <v/>
      </c>
      <c r="M241" s="23">
        <f>MIN(L241,Settings!$C$25)</f>
        <v/>
      </c>
      <c r="N241" s="23">
        <f>IF(B241="IT",L241*Settings!$C$11+L241*Settings!$C$12,M241*Settings!$C$16+M241*Settings!$C$17+L241*Settings!$C$18+L241*Settings!$C$19+L241*Settings!$C$20+L241*Settings!$C$21*Settings!$C$22)</f>
        <v/>
      </c>
      <c r="O241" s="23">
        <f>IF(B241="IT",J241/Settings!$C$13,0)</f>
        <v/>
      </c>
      <c r="P241" s="23">
        <f>L241+N241+O241</f>
        <v/>
      </c>
    </row>
    <row r="242">
      <c r="A242" s="5" t="inlineStr">
        <is>
          <t>E00357</t>
        </is>
      </c>
      <c r="B242" s="5" t="inlineStr">
        <is>
          <t>PL</t>
        </is>
      </c>
      <c r="C242" s="5" t="inlineStr">
        <is>
          <t>Sales</t>
        </is>
      </c>
      <c r="D242" s="5" t="inlineStr">
        <is>
          <t>L2</t>
        </is>
      </c>
      <c r="E242" s="5" t="n">
        <v>1</v>
      </c>
      <c r="F242" s="5" t="n">
        <v>27600</v>
      </c>
      <c r="G242" s="41" t="n">
        <v>45210</v>
      </c>
      <c r="H242" s="41" t="n">
        <v>45842</v>
      </c>
      <c r="I242" s="42">
        <f>IF(H242="",DATE(2099,12,31),H242)</f>
        <v/>
      </c>
      <c r="J242" s="23">
        <f>F242*E242</f>
        <v/>
      </c>
      <c r="K242" s="23">
        <f>J242*INDEX(Settings!$C$31:$C$36,MATCH(D242,Settings!$B$31:$B$36,0))</f>
        <v/>
      </c>
      <c r="L242" s="23">
        <f>J242+K242</f>
        <v/>
      </c>
      <c r="M242" s="23">
        <f>MIN(L242,Settings!$C$25)</f>
        <v/>
      </c>
      <c r="N242" s="23">
        <f>IF(B242="IT",L242*Settings!$C$11+L242*Settings!$C$12,M242*Settings!$C$16+M242*Settings!$C$17+L242*Settings!$C$18+L242*Settings!$C$19+L242*Settings!$C$20+L242*Settings!$C$21*Settings!$C$22)</f>
        <v/>
      </c>
      <c r="O242" s="23">
        <f>IF(B242="IT",J242/Settings!$C$13,0)</f>
        <v/>
      </c>
      <c r="P242" s="23">
        <f>L242+N242+O242</f>
        <v/>
      </c>
    </row>
    <row r="243">
      <c r="A243" s="5" t="inlineStr">
        <is>
          <t>E00358</t>
        </is>
      </c>
      <c r="B243" s="5" t="inlineStr">
        <is>
          <t>PL</t>
        </is>
      </c>
      <c r="C243" s="5" t="inlineStr">
        <is>
          <t>Customer Service</t>
        </is>
      </c>
      <c r="D243" s="5" t="inlineStr">
        <is>
          <t>L4</t>
        </is>
      </c>
      <c r="E243" s="5" t="n">
        <v>1</v>
      </c>
      <c r="F243" s="5" t="n">
        <v>36550</v>
      </c>
      <c r="G243" s="41" t="n">
        <v>45975</v>
      </c>
      <c r="H243" s="41" t="n"/>
      <c r="I243" s="42">
        <f>IF(H243="",DATE(2099,12,31),H243)</f>
        <v/>
      </c>
      <c r="J243" s="23">
        <f>F243*E243</f>
        <v/>
      </c>
      <c r="K243" s="23">
        <f>J243*INDEX(Settings!$C$31:$C$36,MATCH(D243,Settings!$B$31:$B$36,0))</f>
        <v/>
      </c>
      <c r="L243" s="23">
        <f>J243+K243</f>
        <v/>
      </c>
      <c r="M243" s="23">
        <f>MIN(L243,Settings!$C$25)</f>
        <v/>
      </c>
      <c r="N243" s="23">
        <f>IF(B243="IT",L243*Settings!$C$11+L243*Settings!$C$12,M243*Settings!$C$16+M243*Settings!$C$17+L243*Settings!$C$18+L243*Settings!$C$19+L243*Settings!$C$20+L243*Settings!$C$21*Settings!$C$22)</f>
        <v/>
      </c>
      <c r="O243" s="23">
        <f>IF(B243="IT",J243/Settings!$C$13,0)</f>
        <v/>
      </c>
      <c r="P243" s="23">
        <f>L243+N243+O243</f>
        <v/>
      </c>
    </row>
    <row r="244">
      <c r="A244" s="5" t="inlineStr">
        <is>
          <t>E00361</t>
        </is>
      </c>
      <c r="B244" s="5" t="inlineStr">
        <is>
          <t>IT</t>
        </is>
      </c>
      <c r="C244" s="5" t="inlineStr">
        <is>
          <t>Tech</t>
        </is>
      </c>
      <c r="D244" s="5" t="inlineStr">
        <is>
          <t>L2</t>
        </is>
      </c>
      <c r="E244" s="5" t="n">
        <v>1</v>
      </c>
      <c r="F244" s="5" t="n">
        <v>34900</v>
      </c>
      <c r="G244" s="41" t="n">
        <v>44855</v>
      </c>
      <c r="H244" s="41" t="n"/>
      <c r="I244" s="42">
        <f>IF(H244="",DATE(2099,12,31),H244)</f>
        <v/>
      </c>
      <c r="J244" s="23">
        <f>F244*E244</f>
        <v/>
      </c>
      <c r="K244" s="23">
        <f>J244*INDEX(Settings!$C$31:$C$36,MATCH(D244,Settings!$B$31:$B$36,0))</f>
        <v/>
      </c>
      <c r="L244" s="23">
        <f>J244+K244</f>
        <v/>
      </c>
      <c r="M244" s="23">
        <f>MIN(L244,Settings!$C$25)</f>
        <v/>
      </c>
      <c r="N244" s="23">
        <f>IF(B244="IT",L244*Settings!$C$11+L244*Settings!$C$12,M244*Settings!$C$16+M244*Settings!$C$17+L244*Settings!$C$18+L244*Settings!$C$19+L244*Settings!$C$20+L244*Settings!$C$21*Settings!$C$22)</f>
        <v/>
      </c>
      <c r="O244" s="23">
        <f>IF(B244="IT",J244/Settings!$C$13,0)</f>
        <v/>
      </c>
      <c r="P244" s="23">
        <f>L244+N244+O244</f>
        <v/>
      </c>
    </row>
    <row r="245">
      <c r="A245" s="5" t="inlineStr">
        <is>
          <t>E00362</t>
        </is>
      </c>
      <c r="B245" s="5" t="inlineStr">
        <is>
          <t>IT</t>
        </is>
      </c>
      <c r="C245" s="5" t="inlineStr">
        <is>
          <t>Operations</t>
        </is>
      </c>
      <c r="D245" s="5" t="inlineStr">
        <is>
          <t>L5</t>
        </is>
      </c>
      <c r="E245" s="5" t="n">
        <v>1</v>
      </c>
      <c r="F245" s="5" t="n">
        <v>77900</v>
      </c>
      <c r="G245" s="41" t="n">
        <v>45670</v>
      </c>
      <c r="H245" s="41" t="n"/>
      <c r="I245" s="42">
        <f>IF(H245="",DATE(2099,12,31),H245)</f>
        <v/>
      </c>
      <c r="J245" s="23">
        <f>F245*E245</f>
        <v/>
      </c>
      <c r="K245" s="23">
        <f>J245*INDEX(Settings!$C$31:$C$36,MATCH(D245,Settings!$B$31:$B$36,0))</f>
        <v/>
      </c>
      <c r="L245" s="23">
        <f>J245+K245</f>
        <v/>
      </c>
      <c r="M245" s="23">
        <f>MIN(L245,Settings!$C$25)</f>
        <v/>
      </c>
      <c r="N245" s="23">
        <f>IF(B245="IT",L245*Settings!$C$11+L245*Settings!$C$12,M245*Settings!$C$16+M245*Settings!$C$17+L245*Settings!$C$18+L245*Settings!$C$19+L245*Settings!$C$20+L245*Settings!$C$21*Settings!$C$22)</f>
        <v/>
      </c>
      <c r="O245" s="23">
        <f>IF(B245="IT",J245/Settings!$C$13,0)</f>
        <v/>
      </c>
      <c r="P245" s="23">
        <f>L245+N245+O245</f>
        <v/>
      </c>
    </row>
    <row r="246">
      <c r="A246" s="5" t="inlineStr">
        <is>
          <t>E00363</t>
        </is>
      </c>
      <c r="B246" s="5" t="inlineStr">
        <is>
          <t>PL</t>
        </is>
      </c>
      <c r="C246" s="5" t="inlineStr">
        <is>
          <t>Operations</t>
        </is>
      </c>
      <c r="D246" s="5" t="inlineStr">
        <is>
          <t>L2</t>
        </is>
      </c>
      <c r="E246" s="5" t="n">
        <v>1</v>
      </c>
      <c r="F246" s="5" t="n">
        <v>22550</v>
      </c>
      <c r="G246" s="41" t="n">
        <v>45999</v>
      </c>
      <c r="H246" s="41" t="n"/>
      <c r="I246" s="42">
        <f>IF(H246="",DATE(2099,12,31),H246)</f>
        <v/>
      </c>
      <c r="J246" s="23">
        <f>F246*E246</f>
        <v/>
      </c>
      <c r="K246" s="23">
        <f>J246*INDEX(Settings!$C$31:$C$36,MATCH(D246,Settings!$B$31:$B$36,0))</f>
        <v/>
      </c>
      <c r="L246" s="23">
        <f>J246+K246</f>
        <v/>
      </c>
      <c r="M246" s="23">
        <f>MIN(L246,Settings!$C$25)</f>
        <v/>
      </c>
      <c r="N246" s="23">
        <f>IF(B246="IT",L246*Settings!$C$11+L246*Settings!$C$12,M246*Settings!$C$16+M246*Settings!$C$17+L246*Settings!$C$18+L246*Settings!$C$19+L246*Settings!$C$20+L246*Settings!$C$21*Settings!$C$22)</f>
        <v/>
      </c>
      <c r="O246" s="23">
        <f>IF(B246="IT",J246/Settings!$C$13,0)</f>
        <v/>
      </c>
      <c r="P246" s="23">
        <f>L246+N246+O246</f>
        <v/>
      </c>
    </row>
    <row r="247">
      <c r="A247" s="5" t="inlineStr">
        <is>
          <t>E00364</t>
        </is>
      </c>
      <c r="B247" s="5" t="inlineStr">
        <is>
          <t>IT</t>
        </is>
      </c>
      <c r="C247" s="5" t="inlineStr">
        <is>
          <t>Finance</t>
        </is>
      </c>
      <c r="D247" s="5" t="inlineStr">
        <is>
          <t>L2</t>
        </is>
      </c>
      <c r="E247" s="5" t="n">
        <v>0.8</v>
      </c>
      <c r="F247" s="5" t="n">
        <v>36600</v>
      </c>
      <c r="G247" s="41" t="n">
        <v>45637</v>
      </c>
      <c r="H247" s="41" t="n"/>
      <c r="I247" s="42">
        <f>IF(H247="",DATE(2099,12,31),H247)</f>
        <v/>
      </c>
      <c r="J247" s="23">
        <f>F247*E247</f>
        <v/>
      </c>
      <c r="K247" s="23">
        <f>J247*INDEX(Settings!$C$31:$C$36,MATCH(D247,Settings!$B$31:$B$36,0))</f>
        <v/>
      </c>
      <c r="L247" s="23">
        <f>J247+K247</f>
        <v/>
      </c>
      <c r="M247" s="23">
        <f>MIN(L247,Settings!$C$25)</f>
        <v/>
      </c>
      <c r="N247" s="23">
        <f>IF(B247="IT",L247*Settings!$C$11+L247*Settings!$C$12,M247*Settings!$C$16+M247*Settings!$C$17+L247*Settings!$C$18+L247*Settings!$C$19+L247*Settings!$C$20+L247*Settings!$C$21*Settings!$C$22)</f>
        <v/>
      </c>
      <c r="O247" s="23">
        <f>IF(B247="IT",J247/Settings!$C$13,0)</f>
        <v/>
      </c>
      <c r="P247" s="23">
        <f>L247+N247+O247</f>
        <v/>
      </c>
    </row>
    <row r="248">
      <c r="A248" s="5" t="inlineStr">
        <is>
          <t>E00366</t>
        </is>
      </c>
      <c r="B248" s="5" t="inlineStr">
        <is>
          <t>PL</t>
        </is>
      </c>
      <c r="C248" s="5" t="inlineStr">
        <is>
          <t>Operations</t>
        </is>
      </c>
      <c r="D248" s="5" t="inlineStr">
        <is>
          <t>L2</t>
        </is>
      </c>
      <c r="E248" s="5" t="n">
        <v>1</v>
      </c>
      <c r="F248" s="5" t="n">
        <v>26750</v>
      </c>
      <c r="G248" s="41" t="n">
        <v>43702</v>
      </c>
      <c r="H248" s="41" t="n">
        <v>46063</v>
      </c>
      <c r="I248" s="42">
        <f>IF(H248="",DATE(2099,12,31),H248)</f>
        <v/>
      </c>
      <c r="J248" s="23">
        <f>F248*E248</f>
        <v/>
      </c>
      <c r="K248" s="23">
        <f>J248*INDEX(Settings!$C$31:$C$36,MATCH(D248,Settings!$B$31:$B$36,0))</f>
        <v/>
      </c>
      <c r="L248" s="23">
        <f>J248+K248</f>
        <v/>
      </c>
      <c r="M248" s="23">
        <f>MIN(L248,Settings!$C$25)</f>
        <v/>
      </c>
      <c r="N248" s="23">
        <f>IF(B248="IT",L248*Settings!$C$11+L248*Settings!$C$12,M248*Settings!$C$16+M248*Settings!$C$17+L248*Settings!$C$18+L248*Settings!$C$19+L248*Settings!$C$20+L248*Settings!$C$21*Settings!$C$22)</f>
        <v/>
      </c>
      <c r="O248" s="23">
        <f>IF(B248="IT",J248/Settings!$C$13,0)</f>
        <v/>
      </c>
      <c r="P248" s="23">
        <f>L248+N248+O248</f>
        <v/>
      </c>
    </row>
    <row r="249">
      <c r="A249" s="5" t="inlineStr">
        <is>
          <t>E00367</t>
        </is>
      </c>
      <c r="B249" s="5" t="inlineStr">
        <is>
          <t>IT</t>
        </is>
      </c>
      <c r="C249" s="5" t="inlineStr">
        <is>
          <t>Tech</t>
        </is>
      </c>
      <c r="D249" s="5" t="inlineStr">
        <is>
          <t>L2</t>
        </is>
      </c>
      <c r="E249" s="5" t="n">
        <v>1</v>
      </c>
      <c r="F249" s="5" t="n">
        <v>35350</v>
      </c>
      <c r="G249" s="41" t="n">
        <v>45682</v>
      </c>
      <c r="H249" s="41" t="n"/>
      <c r="I249" s="42">
        <f>IF(H249="",DATE(2099,12,31),H249)</f>
        <v/>
      </c>
      <c r="J249" s="23">
        <f>F249*E249</f>
        <v/>
      </c>
      <c r="K249" s="23">
        <f>J249*INDEX(Settings!$C$31:$C$36,MATCH(D249,Settings!$B$31:$B$36,0))</f>
        <v/>
      </c>
      <c r="L249" s="23">
        <f>J249+K249</f>
        <v/>
      </c>
      <c r="M249" s="23">
        <f>MIN(L249,Settings!$C$25)</f>
        <v/>
      </c>
      <c r="N249" s="23">
        <f>IF(B249="IT",L249*Settings!$C$11+L249*Settings!$C$12,M249*Settings!$C$16+M249*Settings!$C$17+L249*Settings!$C$18+L249*Settings!$C$19+L249*Settings!$C$20+L249*Settings!$C$21*Settings!$C$22)</f>
        <v/>
      </c>
      <c r="O249" s="23">
        <f>IF(B249="IT",J249/Settings!$C$13,0)</f>
        <v/>
      </c>
      <c r="P249" s="23">
        <f>L249+N249+O249</f>
        <v/>
      </c>
    </row>
    <row r="250">
      <c r="A250" s="5" t="inlineStr">
        <is>
          <t>E00369</t>
        </is>
      </c>
      <c r="B250" s="5" t="inlineStr">
        <is>
          <t>PL</t>
        </is>
      </c>
      <c r="C250" s="5" t="inlineStr">
        <is>
          <t>Operations</t>
        </is>
      </c>
      <c r="D250" s="5" t="inlineStr">
        <is>
          <t>L2</t>
        </is>
      </c>
      <c r="E250" s="5" t="n">
        <v>1</v>
      </c>
      <c r="F250" s="5" t="n">
        <v>23950</v>
      </c>
      <c r="G250" s="41" t="n">
        <v>46094</v>
      </c>
      <c r="H250" s="41" t="n"/>
      <c r="I250" s="42">
        <f>IF(H250="",DATE(2099,12,31),H250)</f>
        <v/>
      </c>
      <c r="J250" s="23">
        <f>F250*E250</f>
        <v/>
      </c>
      <c r="K250" s="23">
        <f>J250*INDEX(Settings!$C$31:$C$36,MATCH(D250,Settings!$B$31:$B$36,0))</f>
        <v/>
      </c>
      <c r="L250" s="23">
        <f>J250+K250</f>
        <v/>
      </c>
      <c r="M250" s="23">
        <f>MIN(L250,Settings!$C$25)</f>
        <v/>
      </c>
      <c r="N250" s="23">
        <f>IF(B250="IT",L250*Settings!$C$11+L250*Settings!$C$12,M250*Settings!$C$16+M250*Settings!$C$17+L250*Settings!$C$18+L250*Settings!$C$19+L250*Settings!$C$20+L250*Settings!$C$21*Settings!$C$22)</f>
        <v/>
      </c>
      <c r="O250" s="23">
        <f>IF(B250="IT",J250/Settings!$C$13,0)</f>
        <v/>
      </c>
      <c r="P250" s="23">
        <f>L250+N250+O250</f>
        <v/>
      </c>
    </row>
    <row r="251">
      <c r="A251" s="5" t="inlineStr">
        <is>
          <t>E00372</t>
        </is>
      </c>
      <c r="B251" s="5" t="inlineStr">
        <is>
          <t>PL</t>
        </is>
      </c>
      <c r="C251" s="5" t="inlineStr">
        <is>
          <t>Sales</t>
        </is>
      </c>
      <c r="D251" s="5" t="inlineStr">
        <is>
          <t>L2</t>
        </is>
      </c>
      <c r="E251" s="5" t="n">
        <v>1</v>
      </c>
      <c r="F251" s="5" t="n">
        <v>29050</v>
      </c>
      <c r="G251" s="41" t="n">
        <v>44400</v>
      </c>
      <c r="H251" s="41" t="n"/>
      <c r="I251" s="42">
        <f>IF(H251="",DATE(2099,12,31),H251)</f>
        <v/>
      </c>
      <c r="J251" s="23">
        <f>F251*E251</f>
        <v/>
      </c>
      <c r="K251" s="23">
        <f>J251*INDEX(Settings!$C$31:$C$36,MATCH(D251,Settings!$B$31:$B$36,0))</f>
        <v/>
      </c>
      <c r="L251" s="23">
        <f>J251+K251</f>
        <v/>
      </c>
      <c r="M251" s="23">
        <f>MIN(L251,Settings!$C$25)</f>
        <v/>
      </c>
      <c r="N251" s="23">
        <f>IF(B251="IT",L251*Settings!$C$11+L251*Settings!$C$12,M251*Settings!$C$16+M251*Settings!$C$17+L251*Settings!$C$18+L251*Settings!$C$19+L251*Settings!$C$20+L251*Settings!$C$21*Settings!$C$22)</f>
        <v/>
      </c>
      <c r="O251" s="23">
        <f>IF(B251="IT",J251/Settings!$C$13,0)</f>
        <v/>
      </c>
      <c r="P251" s="23">
        <f>L251+N251+O251</f>
        <v/>
      </c>
    </row>
    <row r="252">
      <c r="A252" s="5" t="inlineStr">
        <is>
          <t>E00373</t>
        </is>
      </c>
      <c r="B252" s="5" t="inlineStr">
        <is>
          <t>PL</t>
        </is>
      </c>
      <c r="C252" s="5" t="inlineStr">
        <is>
          <t>Operations</t>
        </is>
      </c>
      <c r="D252" s="5" t="inlineStr">
        <is>
          <t>L3</t>
        </is>
      </c>
      <c r="E252" s="5" t="n">
        <v>1</v>
      </c>
      <c r="F252" s="5" t="n">
        <v>34600</v>
      </c>
      <c r="G252" s="41" t="n">
        <v>43353</v>
      </c>
      <c r="H252" s="41" t="n"/>
      <c r="I252" s="42">
        <f>IF(H252="",DATE(2099,12,31),H252)</f>
        <v/>
      </c>
      <c r="J252" s="23">
        <f>F252*E252</f>
        <v/>
      </c>
      <c r="K252" s="23">
        <f>J252*INDEX(Settings!$C$31:$C$36,MATCH(D252,Settings!$B$31:$B$36,0))</f>
        <v/>
      </c>
      <c r="L252" s="23">
        <f>J252+K252</f>
        <v/>
      </c>
      <c r="M252" s="23">
        <f>MIN(L252,Settings!$C$25)</f>
        <v/>
      </c>
      <c r="N252" s="23">
        <f>IF(B252="IT",L252*Settings!$C$11+L252*Settings!$C$12,M252*Settings!$C$16+M252*Settings!$C$17+L252*Settings!$C$18+L252*Settings!$C$19+L252*Settings!$C$20+L252*Settings!$C$21*Settings!$C$22)</f>
        <v/>
      </c>
      <c r="O252" s="23">
        <f>IF(B252="IT",J252/Settings!$C$13,0)</f>
        <v/>
      </c>
      <c r="P252" s="23">
        <f>L252+N252+O252</f>
        <v/>
      </c>
    </row>
    <row r="253">
      <c r="A253" s="5" t="inlineStr">
        <is>
          <t>E00375</t>
        </is>
      </c>
      <c r="B253" s="5" t="inlineStr">
        <is>
          <t>IT</t>
        </is>
      </c>
      <c r="C253" s="5" t="inlineStr">
        <is>
          <t>Customer Service</t>
        </is>
      </c>
      <c r="D253" s="5" t="inlineStr">
        <is>
          <t>L4</t>
        </is>
      </c>
      <c r="E253" s="5" t="n">
        <v>1</v>
      </c>
      <c r="F253" s="5" t="n">
        <v>47350</v>
      </c>
      <c r="G253" s="41" t="n">
        <v>44796</v>
      </c>
      <c r="H253" s="41" t="n"/>
      <c r="I253" s="42">
        <f>IF(H253="",DATE(2099,12,31),H253)</f>
        <v/>
      </c>
      <c r="J253" s="23">
        <f>F253*E253</f>
        <v/>
      </c>
      <c r="K253" s="23">
        <f>J253*INDEX(Settings!$C$31:$C$36,MATCH(D253,Settings!$B$31:$B$36,0))</f>
        <v/>
      </c>
      <c r="L253" s="23">
        <f>J253+K253</f>
        <v/>
      </c>
      <c r="M253" s="23">
        <f>MIN(L253,Settings!$C$25)</f>
        <v/>
      </c>
      <c r="N253" s="23">
        <f>IF(B253="IT",L253*Settings!$C$11+L253*Settings!$C$12,M253*Settings!$C$16+M253*Settings!$C$17+L253*Settings!$C$18+L253*Settings!$C$19+L253*Settings!$C$20+L253*Settings!$C$21*Settings!$C$22)</f>
        <v/>
      </c>
      <c r="O253" s="23">
        <f>IF(B253="IT",J253/Settings!$C$13,0)</f>
        <v/>
      </c>
      <c r="P253" s="23">
        <f>L253+N253+O253</f>
        <v/>
      </c>
    </row>
    <row r="254">
      <c r="A254" s="5" t="inlineStr">
        <is>
          <t>E00376</t>
        </is>
      </c>
      <c r="B254" s="5" t="inlineStr">
        <is>
          <t>IT</t>
        </is>
      </c>
      <c r="C254" s="5" t="inlineStr">
        <is>
          <t>Customer Service</t>
        </is>
      </c>
      <c r="D254" s="5" t="inlineStr">
        <is>
          <t>L2</t>
        </is>
      </c>
      <c r="E254" s="5" t="n">
        <v>1</v>
      </c>
      <c r="F254" s="5" t="n">
        <v>29250</v>
      </c>
      <c r="G254" s="41" t="n">
        <v>45398</v>
      </c>
      <c r="H254" s="41" t="n"/>
      <c r="I254" s="42">
        <f>IF(H254="",DATE(2099,12,31),H254)</f>
        <v/>
      </c>
      <c r="J254" s="23">
        <f>F254*E254</f>
        <v/>
      </c>
      <c r="K254" s="23">
        <f>J254*INDEX(Settings!$C$31:$C$36,MATCH(D254,Settings!$B$31:$B$36,0))</f>
        <v/>
      </c>
      <c r="L254" s="23">
        <f>J254+K254</f>
        <v/>
      </c>
      <c r="M254" s="23">
        <f>MIN(L254,Settings!$C$25)</f>
        <v/>
      </c>
      <c r="N254" s="23">
        <f>IF(B254="IT",L254*Settings!$C$11+L254*Settings!$C$12,M254*Settings!$C$16+M254*Settings!$C$17+L254*Settings!$C$18+L254*Settings!$C$19+L254*Settings!$C$20+L254*Settings!$C$21*Settings!$C$22)</f>
        <v/>
      </c>
      <c r="O254" s="23">
        <f>IF(B254="IT",J254/Settings!$C$13,0)</f>
        <v/>
      </c>
      <c r="P254" s="23">
        <f>L254+N254+O254</f>
        <v/>
      </c>
    </row>
    <row r="255">
      <c r="A255" s="5" t="inlineStr">
        <is>
          <t>E00377</t>
        </is>
      </c>
      <c r="B255" s="5" t="inlineStr">
        <is>
          <t>IT</t>
        </is>
      </c>
      <c r="C255" s="5" t="inlineStr">
        <is>
          <t>Customer Service</t>
        </is>
      </c>
      <c r="D255" s="5" t="inlineStr">
        <is>
          <t>L2</t>
        </is>
      </c>
      <c r="E255" s="5" t="n">
        <v>1</v>
      </c>
      <c r="F255" s="5" t="n">
        <v>33200</v>
      </c>
      <c r="G255" s="41" t="n">
        <v>43826</v>
      </c>
      <c r="H255" s="41" t="n"/>
      <c r="I255" s="42">
        <f>IF(H255="",DATE(2099,12,31),H255)</f>
        <v/>
      </c>
      <c r="J255" s="23">
        <f>F255*E255</f>
        <v/>
      </c>
      <c r="K255" s="23">
        <f>J255*INDEX(Settings!$C$31:$C$36,MATCH(D255,Settings!$B$31:$B$36,0))</f>
        <v/>
      </c>
      <c r="L255" s="23">
        <f>J255+K255</f>
        <v/>
      </c>
      <c r="M255" s="23">
        <f>MIN(L255,Settings!$C$25)</f>
        <v/>
      </c>
      <c r="N255" s="23">
        <f>IF(B255="IT",L255*Settings!$C$11+L255*Settings!$C$12,M255*Settings!$C$16+M255*Settings!$C$17+L255*Settings!$C$18+L255*Settings!$C$19+L255*Settings!$C$20+L255*Settings!$C$21*Settings!$C$22)</f>
        <v/>
      </c>
      <c r="O255" s="23">
        <f>IF(B255="IT",J255/Settings!$C$13,0)</f>
        <v/>
      </c>
      <c r="P255" s="23">
        <f>L255+N255+O255</f>
        <v/>
      </c>
    </row>
    <row r="256">
      <c r="A256" s="5" t="inlineStr">
        <is>
          <t>E00378</t>
        </is>
      </c>
      <c r="B256" s="5" t="inlineStr">
        <is>
          <t>IT</t>
        </is>
      </c>
      <c r="C256" s="5" t="inlineStr">
        <is>
          <t>Operations</t>
        </is>
      </c>
      <c r="D256" s="5" t="inlineStr">
        <is>
          <t>L2</t>
        </is>
      </c>
      <c r="E256" s="5" t="n">
        <v>1</v>
      </c>
      <c r="F256" s="5" t="n">
        <v>29400</v>
      </c>
      <c r="G256" s="41" t="n">
        <v>43799</v>
      </c>
      <c r="H256" s="41" t="n"/>
      <c r="I256" s="42">
        <f>IF(H256="",DATE(2099,12,31),H256)</f>
        <v/>
      </c>
      <c r="J256" s="23">
        <f>F256*E256</f>
        <v/>
      </c>
      <c r="K256" s="23">
        <f>J256*INDEX(Settings!$C$31:$C$36,MATCH(D256,Settings!$B$31:$B$36,0))</f>
        <v/>
      </c>
      <c r="L256" s="23">
        <f>J256+K256</f>
        <v/>
      </c>
      <c r="M256" s="23">
        <f>MIN(L256,Settings!$C$25)</f>
        <v/>
      </c>
      <c r="N256" s="23">
        <f>IF(B256="IT",L256*Settings!$C$11+L256*Settings!$C$12,M256*Settings!$C$16+M256*Settings!$C$17+L256*Settings!$C$18+L256*Settings!$C$19+L256*Settings!$C$20+L256*Settings!$C$21*Settings!$C$22)</f>
        <v/>
      </c>
      <c r="O256" s="23">
        <f>IF(B256="IT",J256/Settings!$C$13,0)</f>
        <v/>
      </c>
      <c r="P256" s="23">
        <f>L256+N256+O256</f>
        <v/>
      </c>
    </row>
    <row r="257">
      <c r="A257" s="5" t="inlineStr">
        <is>
          <t>E00379</t>
        </is>
      </c>
      <c r="B257" s="5" t="inlineStr">
        <is>
          <t>IT</t>
        </is>
      </c>
      <c r="C257" s="5" t="inlineStr">
        <is>
          <t>Customer Service</t>
        </is>
      </c>
      <c r="D257" s="5" t="inlineStr">
        <is>
          <t>L2</t>
        </is>
      </c>
      <c r="E257" s="5" t="n">
        <v>1</v>
      </c>
      <c r="F257" s="5" t="n">
        <v>25300</v>
      </c>
      <c r="G257" s="41" t="n">
        <v>45943</v>
      </c>
      <c r="H257" s="41" t="n"/>
      <c r="I257" s="42">
        <f>IF(H257="",DATE(2099,12,31),H257)</f>
        <v/>
      </c>
      <c r="J257" s="23">
        <f>F257*E257</f>
        <v/>
      </c>
      <c r="K257" s="23">
        <f>J257*INDEX(Settings!$C$31:$C$36,MATCH(D257,Settings!$B$31:$B$36,0))</f>
        <v/>
      </c>
      <c r="L257" s="23">
        <f>J257+K257</f>
        <v/>
      </c>
      <c r="M257" s="23">
        <f>MIN(L257,Settings!$C$25)</f>
        <v/>
      </c>
      <c r="N257" s="23">
        <f>IF(B257="IT",L257*Settings!$C$11+L257*Settings!$C$12,M257*Settings!$C$16+M257*Settings!$C$17+L257*Settings!$C$18+L257*Settings!$C$19+L257*Settings!$C$20+L257*Settings!$C$21*Settings!$C$22)</f>
        <v/>
      </c>
      <c r="O257" s="23">
        <f>IF(B257="IT",J257/Settings!$C$13,0)</f>
        <v/>
      </c>
      <c r="P257" s="23">
        <f>L257+N257+O257</f>
        <v/>
      </c>
    </row>
    <row r="258">
      <c r="A258" s="5" t="inlineStr">
        <is>
          <t>E00380</t>
        </is>
      </c>
      <c r="B258" s="5" t="inlineStr">
        <is>
          <t>PL</t>
        </is>
      </c>
      <c r="C258" s="5" t="inlineStr">
        <is>
          <t>Customer Service</t>
        </is>
      </c>
      <c r="D258" s="5" t="inlineStr">
        <is>
          <t>L1</t>
        </is>
      </c>
      <c r="E258" s="5" t="n">
        <v>1</v>
      </c>
      <c r="F258" s="5" t="n">
        <v>20500</v>
      </c>
      <c r="G258" s="41" t="n">
        <v>44535</v>
      </c>
      <c r="H258" s="41" t="n"/>
      <c r="I258" s="42">
        <f>IF(H258="",DATE(2099,12,31),H258)</f>
        <v/>
      </c>
      <c r="J258" s="23">
        <f>F258*E258</f>
        <v/>
      </c>
      <c r="K258" s="23">
        <f>J258*INDEX(Settings!$C$31:$C$36,MATCH(D258,Settings!$B$31:$B$36,0))</f>
        <v/>
      </c>
      <c r="L258" s="23">
        <f>J258+K258</f>
        <v/>
      </c>
      <c r="M258" s="23">
        <f>MIN(L258,Settings!$C$25)</f>
        <v/>
      </c>
      <c r="N258" s="23">
        <f>IF(B258="IT",L258*Settings!$C$11+L258*Settings!$C$12,M258*Settings!$C$16+M258*Settings!$C$17+L258*Settings!$C$18+L258*Settings!$C$19+L258*Settings!$C$20+L258*Settings!$C$21*Settings!$C$22)</f>
        <v/>
      </c>
      <c r="O258" s="23">
        <f>IF(B258="IT",J258/Settings!$C$13,0)</f>
        <v/>
      </c>
      <c r="P258" s="23">
        <f>L258+N258+O258</f>
        <v/>
      </c>
    </row>
    <row r="259">
      <c r="A259" s="5" t="inlineStr">
        <is>
          <t>E00381</t>
        </is>
      </c>
      <c r="B259" s="5" t="inlineStr">
        <is>
          <t>PL</t>
        </is>
      </c>
      <c r="C259" s="5" t="inlineStr">
        <is>
          <t>Sales</t>
        </is>
      </c>
      <c r="D259" s="5" t="inlineStr">
        <is>
          <t>L3</t>
        </is>
      </c>
      <c r="E259" s="5" t="n">
        <v>1</v>
      </c>
      <c r="F259" s="5" t="n">
        <v>36000</v>
      </c>
      <c r="G259" s="41" t="n">
        <v>44507</v>
      </c>
      <c r="H259" s="41" t="n">
        <v>45855</v>
      </c>
      <c r="I259" s="42">
        <f>IF(H259="",DATE(2099,12,31),H259)</f>
        <v/>
      </c>
      <c r="J259" s="23">
        <f>F259*E259</f>
        <v/>
      </c>
      <c r="K259" s="23">
        <f>J259*INDEX(Settings!$C$31:$C$36,MATCH(D259,Settings!$B$31:$B$36,0))</f>
        <v/>
      </c>
      <c r="L259" s="23">
        <f>J259+K259</f>
        <v/>
      </c>
      <c r="M259" s="23">
        <f>MIN(L259,Settings!$C$25)</f>
        <v/>
      </c>
      <c r="N259" s="23">
        <f>IF(B259="IT",L259*Settings!$C$11+L259*Settings!$C$12,M259*Settings!$C$16+M259*Settings!$C$17+L259*Settings!$C$18+L259*Settings!$C$19+L259*Settings!$C$20+L259*Settings!$C$21*Settings!$C$22)</f>
        <v/>
      </c>
      <c r="O259" s="23">
        <f>IF(B259="IT",J259/Settings!$C$13,0)</f>
        <v/>
      </c>
      <c r="P259" s="23">
        <f>L259+N259+O259</f>
        <v/>
      </c>
    </row>
    <row r="260">
      <c r="A260" s="5" t="inlineStr">
        <is>
          <t>E00383</t>
        </is>
      </c>
      <c r="B260" s="5" t="inlineStr">
        <is>
          <t>IT</t>
        </is>
      </c>
      <c r="C260" s="5" t="inlineStr">
        <is>
          <t>Customer Service</t>
        </is>
      </c>
      <c r="D260" s="5" t="inlineStr">
        <is>
          <t>L1</t>
        </is>
      </c>
      <c r="E260" s="5" t="n">
        <v>1</v>
      </c>
      <c r="F260" s="5" t="n">
        <v>22200</v>
      </c>
      <c r="G260" s="41" t="n">
        <v>43781</v>
      </c>
      <c r="H260" s="41" t="n">
        <v>46167</v>
      </c>
      <c r="I260" s="42">
        <f>IF(H260="",DATE(2099,12,31),H260)</f>
        <v/>
      </c>
      <c r="J260" s="23">
        <f>F260*E260</f>
        <v/>
      </c>
      <c r="K260" s="23">
        <f>J260*INDEX(Settings!$C$31:$C$36,MATCH(D260,Settings!$B$31:$B$36,0))</f>
        <v/>
      </c>
      <c r="L260" s="23">
        <f>J260+K260</f>
        <v/>
      </c>
      <c r="M260" s="23">
        <f>MIN(L260,Settings!$C$25)</f>
        <v/>
      </c>
      <c r="N260" s="23">
        <f>IF(B260="IT",L260*Settings!$C$11+L260*Settings!$C$12,M260*Settings!$C$16+M260*Settings!$C$17+L260*Settings!$C$18+L260*Settings!$C$19+L260*Settings!$C$20+L260*Settings!$C$21*Settings!$C$22)</f>
        <v/>
      </c>
      <c r="O260" s="23">
        <f>IF(B260="IT",J260/Settings!$C$13,0)</f>
        <v/>
      </c>
      <c r="P260" s="23">
        <f>L260+N260+O260</f>
        <v/>
      </c>
    </row>
    <row r="261">
      <c r="A261" s="5" t="inlineStr">
        <is>
          <t>E00384</t>
        </is>
      </c>
      <c r="B261" s="5" t="inlineStr">
        <is>
          <t>IT</t>
        </is>
      </c>
      <c r="C261" s="5" t="inlineStr">
        <is>
          <t>Finance</t>
        </is>
      </c>
      <c r="D261" s="5" t="inlineStr">
        <is>
          <t>L3</t>
        </is>
      </c>
      <c r="E261" s="5" t="n">
        <v>1</v>
      </c>
      <c r="F261" s="5" t="n">
        <v>42050</v>
      </c>
      <c r="G261" s="41" t="n">
        <v>46118</v>
      </c>
      <c r="H261" s="41" t="n"/>
      <c r="I261" s="42">
        <f>IF(H261="",DATE(2099,12,31),H261)</f>
        <v/>
      </c>
      <c r="J261" s="23">
        <f>F261*E261</f>
        <v/>
      </c>
      <c r="K261" s="23">
        <f>J261*INDEX(Settings!$C$31:$C$36,MATCH(D261,Settings!$B$31:$B$36,0))</f>
        <v/>
      </c>
      <c r="L261" s="23">
        <f>J261+K261</f>
        <v/>
      </c>
      <c r="M261" s="23">
        <f>MIN(L261,Settings!$C$25)</f>
        <v/>
      </c>
      <c r="N261" s="23">
        <f>IF(B261="IT",L261*Settings!$C$11+L261*Settings!$C$12,M261*Settings!$C$16+M261*Settings!$C$17+L261*Settings!$C$18+L261*Settings!$C$19+L261*Settings!$C$20+L261*Settings!$C$21*Settings!$C$22)</f>
        <v/>
      </c>
      <c r="O261" s="23">
        <f>IF(B261="IT",J261/Settings!$C$13,0)</f>
        <v/>
      </c>
      <c r="P261" s="23">
        <f>L261+N261+O261</f>
        <v/>
      </c>
    </row>
    <row r="262">
      <c r="A262" s="5" t="inlineStr">
        <is>
          <t>E00385</t>
        </is>
      </c>
      <c r="B262" s="5" t="inlineStr">
        <is>
          <t>IT</t>
        </is>
      </c>
      <c r="C262" s="5" t="inlineStr">
        <is>
          <t>Sales</t>
        </is>
      </c>
      <c r="D262" s="5" t="inlineStr">
        <is>
          <t>L1</t>
        </is>
      </c>
      <c r="E262" s="5" t="n">
        <v>1</v>
      </c>
      <c r="F262" s="5" t="n">
        <v>25100</v>
      </c>
      <c r="G262" s="41" t="n">
        <v>45894</v>
      </c>
      <c r="H262" s="41" t="n"/>
      <c r="I262" s="42">
        <f>IF(H262="",DATE(2099,12,31),H262)</f>
        <v/>
      </c>
      <c r="J262" s="23">
        <f>F262*E262</f>
        <v/>
      </c>
      <c r="K262" s="23">
        <f>J262*INDEX(Settings!$C$31:$C$36,MATCH(D262,Settings!$B$31:$B$36,0))</f>
        <v/>
      </c>
      <c r="L262" s="23">
        <f>J262+K262</f>
        <v/>
      </c>
      <c r="M262" s="23">
        <f>MIN(L262,Settings!$C$25)</f>
        <v/>
      </c>
      <c r="N262" s="23">
        <f>IF(B262="IT",L262*Settings!$C$11+L262*Settings!$C$12,M262*Settings!$C$16+M262*Settings!$C$17+L262*Settings!$C$18+L262*Settings!$C$19+L262*Settings!$C$20+L262*Settings!$C$21*Settings!$C$22)</f>
        <v/>
      </c>
      <c r="O262" s="23">
        <f>IF(B262="IT",J262/Settings!$C$13,0)</f>
        <v/>
      </c>
      <c r="P262" s="23">
        <f>L262+N262+O262</f>
        <v/>
      </c>
    </row>
    <row r="263">
      <c r="A263" s="5" t="inlineStr">
        <is>
          <t>E00387</t>
        </is>
      </c>
      <c r="B263" s="5" t="inlineStr">
        <is>
          <t>PL</t>
        </is>
      </c>
      <c r="C263" s="5" t="inlineStr">
        <is>
          <t>Customer Service</t>
        </is>
      </c>
      <c r="D263" s="5" t="inlineStr">
        <is>
          <t>L3</t>
        </is>
      </c>
      <c r="E263" s="5" t="n">
        <v>1</v>
      </c>
      <c r="F263" s="5" t="n">
        <v>31250</v>
      </c>
      <c r="G263" s="41" t="n">
        <v>42302</v>
      </c>
      <c r="H263" s="41" t="n">
        <v>45937</v>
      </c>
      <c r="I263" s="42">
        <f>IF(H263="",DATE(2099,12,31),H263)</f>
        <v/>
      </c>
      <c r="J263" s="23">
        <f>F263*E263</f>
        <v/>
      </c>
      <c r="K263" s="23">
        <f>J263*INDEX(Settings!$C$31:$C$36,MATCH(D263,Settings!$B$31:$B$36,0))</f>
        <v/>
      </c>
      <c r="L263" s="23">
        <f>J263+K263</f>
        <v/>
      </c>
      <c r="M263" s="23">
        <f>MIN(L263,Settings!$C$25)</f>
        <v/>
      </c>
      <c r="N263" s="23">
        <f>IF(B263="IT",L263*Settings!$C$11+L263*Settings!$C$12,M263*Settings!$C$16+M263*Settings!$C$17+L263*Settings!$C$18+L263*Settings!$C$19+L263*Settings!$C$20+L263*Settings!$C$21*Settings!$C$22)</f>
        <v/>
      </c>
      <c r="O263" s="23">
        <f>IF(B263="IT",J263/Settings!$C$13,0)</f>
        <v/>
      </c>
      <c r="P263" s="23">
        <f>L263+N263+O263</f>
        <v/>
      </c>
    </row>
    <row r="264">
      <c r="A264" s="5" t="inlineStr">
        <is>
          <t>E00388</t>
        </is>
      </c>
      <c r="B264" s="5" t="inlineStr">
        <is>
          <t>IT</t>
        </is>
      </c>
      <c r="C264" s="5" t="inlineStr">
        <is>
          <t>HR</t>
        </is>
      </c>
      <c r="D264" s="5" t="inlineStr">
        <is>
          <t>L4</t>
        </is>
      </c>
      <c r="E264" s="5" t="n">
        <v>1</v>
      </c>
      <c r="F264" s="5" t="n">
        <v>45900</v>
      </c>
      <c r="G264" s="41" t="n">
        <v>43762</v>
      </c>
      <c r="H264" s="41" t="n"/>
      <c r="I264" s="42">
        <f>IF(H264="",DATE(2099,12,31),H264)</f>
        <v/>
      </c>
      <c r="J264" s="23">
        <f>F264*E264</f>
        <v/>
      </c>
      <c r="K264" s="23">
        <f>J264*INDEX(Settings!$C$31:$C$36,MATCH(D264,Settings!$B$31:$B$36,0))</f>
        <v/>
      </c>
      <c r="L264" s="23">
        <f>J264+K264</f>
        <v/>
      </c>
      <c r="M264" s="23">
        <f>MIN(L264,Settings!$C$25)</f>
        <v/>
      </c>
      <c r="N264" s="23">
        <f>IF(B264="IT",L264*Settings!$C$11+L264*Settings!$C$12,M264*Settings!$C$16+M264*Settings!$C$17+L264*Settings!$C$18+L264*Settings!$C$19+L264*Settings!$C$20+L264*Settings!$C$21*Settings!$C$22)</f>
        <v/>
      </c>
      <c r="O264" s="23">
        <f>IF(B264="IT",J264/Settings!$C$13,0)</f>
        <v/>
      </c>
      <c r="P264" s="23">
        <f>L264+N264+O264</f>
        <v/>
      </c>
    </row>
    <row r="265">
      <c r="A265" s="5" t="inlineStr">
        <is>
          <t>E00389</t>
        </is>
      </c>
      <c r="B265" s="5" t="inlineStr">
        <is>
          <t>IT</t>
        </is>
      </c>
      <c r="C265" s="5" t="inlineStr">
        <is>
          <t>Operations</t>
        </is>
      </c>
      <c r="D265" s="5" t="inlineStr">
        <is>
          <t>L1</t>
        </is>
      </c>
      <c r="E265" s="5" t="n">
        <v>1</v>
      </c>
      <c r="F265" s="5" t="n">
        <v>20200</v>
      </c>
      <c r="G265" s="41" t="n">
        <v>45553</v>
      </c>
      <c r="H265" s="41" t="n"/>
      <c r="I265" s="42">
        <f>IF(H265="",DATE(2099,12,31),H265)</f>
        <v/>
      </c>
      <c r="J265" s="23">
        <f>F265*E265</f>
        <v/>
      </c>
      <c r="K265" s="23">
        <f>J265*INDEX(Settings!$C$31:$C$36,MATCH(D265,Settings!$B$31:$B$36,0))</f>
        <v/>
      </c>
      <c r="L265" s="23">
        <f>J265+K265</f>
        <v/>
      </c>
      <c r="M265" s="23">
        <f>MIN(L265,Settings!$C$25)</f>
        <v/>
      </c>
      <c r="N265" s="23">
        <f>IF(B265="IT",L265*Settings!$C$11+L265*Settings!$C$12,M265*Settings!$C$16+M265*Settings!$C$17+L265*Settings!$C$18+L265*Settings!$C$19+L265*Settings!$C$20+L265*Settings!$C$21*Settings!$C$22)</f>
        <v/>
      </c>
      <c r="O265" s="23">
        <f>IF(B265="IT",J265/Settings!$C$13,0)</f>
        <v/>
      </c>
      <c r="P265" s="23">
        <f>L265+N265+O265</f>
        <v/>
      </c>
    </row>
    <row r="266">
      <c r="A266" s="5" t="inlineStr">
        <is>
          <t>E00390</t>
        </is>
      </c>
      <c r="B266" s="5" t="inlineStr">
        <is>
          <t>IT</t>
        </is>
      </c>
      <c r="C266" s="5" t="inlineStr">
        <is>
          <t>Operations</t>
        </is>
      </c>
      <c r="D266" s="5" t="inlineStr">
        <is>
          <t>L3</t>
        </is>
      </c>
      <c r="E266" s="5" t="n">
        <v>1</v>
      </c>
      <c r="F266" s="5" t="n">
        <v>39800</v>
      </c>
      <c r="G266" s="41" t="n">
        <v>45712</v>
      </c>
      <c r="H266" s="41" t="n"/>
      <c r="I266" s="42">
        <f>IF(H266="",DATE(2099,12,31),H266)</f>
        <v/>
      </c>
      <c r="J266" s="23">
        <f>F266*E266</f>
        <v/>
      </c>
      <c r="K266" s="23">
        <f>J266*INDEX(Settings!$C$31:$C$36,MATCH(D266,Settings!$B$31:$B$36,0))</f>
        <v/>
      </c>
      <c r="L266" s="23">
        <f>J266+K266</f>
        <v/>
      </c>
      <c r="M266" s="23">
        <f>MIN(L266,Settings!$C$25)</f>
        <v/>
      </c>
      <c r="N266" s="23">
        <f>IF(B266="IT",L266*Settings!$C$11+L266*Settings!$C$12,M266*Settings!$C$16+M266*Settings!$C$17+L266*Settings!$C$18+L266*Settings!$C$19+L266*Settings!$C$20+L266*Settings!$C$21*Settings!$C$22)</f>
        <v/>
      </c>
      <c r="O266" s="23">
        <f>IF(B266="IT",J266/Settings!$C$13,0)</f>
        <v/>
      </c>
      <c r="P266" s="23">
        <f>L266+N266+O266</f>
        <v/>
      </c>
    </row>
    <row r="267">
      <c r="A267" s="5" t="inlineStr">
        <is>
          <t>E00391</t>
        </is>
      </c>
      <c r="B267" s="5" t="inlineStr">
        <is>
          <t>PL</t>
        </is>
      </c>
      <c r="C267" s="5" t="inlineStr">
        <is>
          <t>Customer Service</t>
        </is>
      </c>
      <c r="D267" s="5" t="inlineStr">
        <is>
          <t>L3</t>
        </is>
      </c>
      <c r="E267" s="5" t="n">
        <v>1</v>
      </c>
      <c r="F267" s="5" t="n">
        <v>29250</v>
      </c>
      <c r="G267" s="41" t="n">
        <v>45809</v>
      </c>
      <c r="H267" s="41" t="n"/>
      <c r="I267" s="42">
        <f>IF(H267="",DATE(2099,12,31),H267)</f>
        <v/>
      </c>
      <c r="J267" s="23">
        <f>F267*E267</f>
        <v/>
      </c>
      <c r="K267" s="23">
        <f>J267*INDEX(Settings!$C$31:$C$36,MATCH(D267,Settings!$B$31:$B$36,0))</f>
        <v/>
      </c>
      <c r="L267" s="23">
        <f>J267+K267</f>
        <v/>
      </c>
      <c r="M267" s="23">
        <f>MIN(L267,Settings!$C$25)</f>
        <v/>
      </c>
      <c r="N267" s="23">
        <f>IF(B267="IT",L267*Settings!$C$11+L267*Settings!$C$12,M267*Settings!$C$16+M267*Settings!$C$17+L267*Settings!$C$18+L267*Settings!$C$19+L267*Settings!$C$20+L267*Settings!$C$21*Settings!$C$22)</f>
        <v/>
      </c>
      <c r="O267" s="23">
        <f>IF(B267="IT",J267/Settings!$C$13,0)</f>
        <v/>
      </c>
      <c r="P267" s="23">
        <f>L267+N267+O267</f>
        <v/>
      </c>
    </row>
    <row r="268">
      <c r="A268" s="5" t="inlineStr">
        <is>
          <t>E00394</t>
        </is>
      </c>
      <c r="B268" s="5" t="inlineStr">
        <is>
          <t>IT</t>
        </is>
      </c>
      <c r="C268" s="5" t="inlineStr">
        <is>
          <t>Operations</t>
        </is>
      </c>
      <c r="D268" s="5" t="inlineStr">
        <is>
          <t>L1</t>
        </is>
      </c>
      <c r="E268" s="5" t="n">
        <v>1</v>
      </c>
      <c r="F268" s="5" t="n">
        <v>27150</v>
      </c>
      <c r="G268" s="41" t="n">
        <v>43724</v>
      </c>
      <c r="H268" s="41" t="n"/>
      <c r="I268" s="42">
        <f>IF(H268="",DATE(2099,12,31),H268)</f>
        <v/>
      </c>
      <c r="J268" s="23">
        <f>F268*E268</f>
        <v/>
      </c>
      <c r="K268" s="23">
        <f>J268*INDEX(Settings!$C$31:$C$36,MATCH(D268,Settings!$B$31:$B$36,0))</f>
        <v/>
      </c>
      <c r="L268" s="23">
        <f>J268+K268</f>
        <v/>
      </c>
      <c r="M268" s="23">
        <f>MIN(L268,Settings!$C$25)</f>
        <v/>
      </c>
      <c r="N268" s="23">
        <f>IF(B268="IT",L268*Settings!$C$11+L268*Settings!$C$12,M268*Settings!$C$16+M268*Settings!$C$17+L268*Settings!$C$18+L268*Settings!$C$19+L268*Settings!$C$20+L268*Settings!$C$21*Settings!$C$22)</f>
        <v/>
      </c>
      <c r="O268" s="23">
        <f>IF(B268="IT",J268/Settings!$C$13,0)</f>
        <v/>
      </c>
      <c r="P268" s="23">
        <f>L268+N268+O268</f>
        <v/>
      </c>
    </row>
    <row r="269">
      <c r="A269" s="5" t="inlineStr">
        <is>
          <t>E00397</t>
        </is>
      </c>
      <c r="B269" s="5" t="inlineStr">
        <is>
          <t>IT</t>
        </is>
      </c>
      <c r="C269" s="5" t="inlineStr">
        <is>
          <t>Customer Service</t>
        </is>
      </c>
      <c r="D269" s="5" t="inlineStr">
        <is>
          <t>L2</t>
        </is>
      </c>
      <c r="E269" s="5" t="n">
        <v>1</v>
      </c>
      <c r="F269" s="5" t="n">
        <v>24350</v>
      </c>
      <c r="G269" s="41" t="n">
        <v>45756</v>
      </c>
      <c r="H269" s="41" t="n"/>
      <c r="I269" s="42">
        <f>IF(H269="",DATE(2099,12,31),H269)</f>
        <v/>
      </c>
      <c r="J269" s="23">
        <f>F269*E269</f>
        <v/>
      </c>
      <c r="K269" s="23">
        <f>J269*INDEX(Settings!$C$31:$C$36,MATCH(D269,Settings!$B$31:$B$36,0))</f>
        <v/>
      </c>
      <c r="L269" s="23">
        <f>J269+K269</f>
        <v/>
      </c>
      <c r="M269" s="23">
        <f>MIN(L269,Settings!$C$25)</f>
        <v/>
      </c>
      <c r="N269" s="23">
        <f>IF(B269="IT",L269*Settings!$C$11+L269*Settings!$C$12,M269*Settings!$C$16+M269*Settings!$C$17+L269*Settings!$C$18+L269*Settings!$C$19+L269*Settings!$C$20+L269*Settings!$C$21*Settings!$C$22)</f>
        <v/>
      </c>
      <c r="O269" s="23">
        <f>IF(B269="IT",J269/Settings!$C$13,0)</f>
        <v/>
      </c>
      <c r="P269" s="23">
        <f>L269+N269+O269</f>
        <v/>
      </c>
    </row>
    <row r="270">
      <c r="A270" s="5" t="inlineStr">
        <is>
          <t>E00398</t>
        </is>
      </c>
      <c r="B270" s="5" t="inlineStr">
        <is>
          <t>PL</t>
        </is>
      </c>
      <c r="C270" s="5" t="inlineStr">
        <is>
          <t>HR</t>
        </is>
      </c>
      <c r="D270" s="5" t="inlineStr">
        <is>
          <t>L1</t>
        </is>
      </c>
      <c r="E270" s="5" t="n">
        <v>1</v>
      </c>
      <c r="F270" s="5" t="n">
        <v>23500</v>
      </c>
      <c r="G270" s="41" t="n">
        <v>44726</v>
      </c>
      <c r="H270" s="41" t="n"/>
      <c r="I270" s="42">
        <f>IF(H270="",DATE(2099,12,31),H270)</f>
        <v/>
      </c>
      <c r="J270" s="23">
        <f>F270*E270</f>
        <v/>
      </c>
      <c r="K270" s="23">
        <f>J270*INDEX(Settings!$C$31:$C$36,MATCH(D270,Settings!$B$31:$B$36,0))</f>
        <v/>
      </c>
      <c r="L270" s="23">
        <f>J270+K270</f>
        <v/>
      </c>
      <c r="M270" s="23">
        <f>MIN(L270,Settings!$C$25)</f>
        <v/>
      </c>
      <c r="N270" s="23">
        <f>IF(B270="IT",L270*Settings!$C$11+L270*Settings!$C$12,M270*Settings!$C$16+M270*Settings!$C$17+L270*Settings!$C$18+L270*Settings!$C$19+L270*Settings!$C$20+L270*Settings!$C$21*Settings!$C$22)</f>
        <v/>
      </c>
      <c r="O270" s="23">
        <f>IF(B270="IT",J270/Settings!$C$13,0)</f>
        <v/>
      </c>
      <c r="P270" s="23">
        <f>L270+N270+O270</f>
        <v/>
      </c>
    </row>
    <row r="271">
      <c r="A271" s="5" t="inlineStr">
        <is>
          <t>E00399</t>
        </is>
      </c>
      <c r="B271" s="5" t="inlineStr">
        <is>
          <t>PL</t>
        </is>
      </c>
      <c r="C271" s="5" t="inlineStr">
        <is>
          <t>Customer Service</t>
        </is>
      </c>
      <c r="D271" s="5" t="inlineStr">
        <is>
          <t>L4</t>
        </is>
      </c>
      <c r="E271" s="5" t="n">
        <v>1</v>
      </c>
      <c r="F271" s="5" t="n">
        <v>40000</v>
      </c>
      <c r="G271" s="41" t="n">
        <v>46185</v>
      </c>
      <c r="H271" s="41" t="n"/>
      <c r="I271" s="42">
        <f>IF(H271="",DATE(2099,12,31),H271)</f>
        <v/>
      </c>
      <c r="J271" s="23">
        <f>F271*E271</f>
        <v/>
      </c>
      <c r="K271" s="23">
        <f>J271*INDEX(Settings!$C$31:$C$36,MATCH(D271,Settings!$B$31:$B$36,0))</f>
        <v/>
      </c>
      <c r="L271" s="23">
        <f>J271+K271</f>
        <v/>
      </c>
      <c r="M271" s="23">
        <f>MIN(L271,Settings!$C$25)</f>
        <v/>
      </c>
      <c r="N271" s="23">
        <f>IF(B271="IT",L271*Settings!$C$11+L271*Settings!$C$12,M271*Settings!$C$16+M271*Settings!$C$17+L271*Settings!$C$18+L271*Settings!$C$19+L271*Settings!$C$20+L271*Settings!$C$21*Settings!$C$22)</f>
        <v/>
      </c>
      <c r="O271" s="23">
        <f>IF(B271="IT",J271/Settings!$C$13,0)</f>
        <v/>
      </c>
      <c r="P271" s="23">
        <f>L271+N271+O271</f>
        <v/>
      </c>
    </row>
    <row r="272">
      <c r="A272" s="5" t="inlineStr">
        <is>
          <t>E00401</t>
        </is>
      </c>
      <c r="B272" s="5" t="inlineStr">
        <is>
          <t>IT</t>
        </is>
      </c>
      <c r="C272" s="5" t="inlineStr">
        <is>
          <t>Operations</t>
        </is>
      </c>
      <c r="D272" s="5" t="inlineStr">
        <is>
          <t>L3</t>
        </is>
      </c>
      <c r="E272" s="5" t="n">
        <v>1</v>
      </c>
      <c r="F272" s="5" t="n">
        <v>38250</v>
      </c>
      <c r="G272" s="41" t="n">
        <v>44312</v>
      </c>
      <c r="H272" s="41" t="n"/>
      <c r="I272" s="42">
        <f>IF(H272="",DATE(2099,12,31),H272)</f>
        <v/>
      </c>
      <c r="J272" s="23">
        <f>F272*E272</f>
        <v/>
      </c>
      <c r="K272" s="23">
        <f>J272*INDEX(Settings!$C$31:$C$36,MATCH(D272,Settings!$B$31:$B$36,0))</f>
        <v/>
      </c>
      <c r="L272" s="23">
        <f>J272+K272</f>
        <v/>
      </c>
      <c r="M272" s="23">
        <f>MIN(L272,Settings!$C$25)</f>
        <v/>
      </c>
      <c r="N272" s="23">
        <f>IF(B272="IT",L272*Settings!$C$11+L272*Settings!$C$12,M272*Settings!$C$16+M272*Settings!$C$17+L272*Settings!$C$18+L272*Settings!$C$19+L272*Settings!$C$20+L272*Settings!$C$21*Settings!$C$22)</f>
        <v/>
      </c>
      <c r="O272" s="23">
        <f>IF(B272="IT",J272/Settings!$C$13,0)</f>
        <v/>
      </c>
      <c r="P272" s="23">
        <f>L272+N272+O272</f>
        <v/>
      </c>
    </row>
    <row r="273">
      <c r="A273" s="5" t="inlineStr">
        <is>
          <t>E00402</t>
        </is>
      </c>
      <c r="B273" s="5" t="inlineStr">
        <is>
          <t>PL</t>
        </is>
      </c>
      <c r="C273" s="5" t="inlineStr">
        <is>
          <t>Customer Service</t>
        </is>
      </c>
      <c r="D273" s="5" t="inlineStr">
        <is>
          <t>L2</t>
        </is>
      </c>
      <c r="E273" s="5" t="n">
        <v>1</v>
      </c>
      <c r="F273" s="5" t="n">
        <v>22800</v>
      </c>
      <c r="G273" s="41" t="n">
        <v>45538</v>
      </c>
      <c r="H273" s="41" t="n"/>
      <c r="I273" s="42">
        <f>IF(H273="",DATE(2099,12,31),H273)</f>
        <v/>
      </c>
      <c r="J273" s="23">
        <f>F273*E273</f>
        <v/>
      </c>
      <c r="K273" s="23">
        <f>J273*INDEX(Settings!$C$31:$C$36,MATCH(D273,Settings!$B$31:$B$36,0))</f>
        <v/>
      </c>
      <c r="L273" s="23">
        <f>J273+K273</f>
        <v/>
      </c>
      <c r="M273" s="23">
        <f>MIN(L273,Settings!$C$25)</f>
        <v/>
      </c>
      <c r="N273" s="23">
        <f>IF(B273="IT",L273*Settings!$C$11+L273*Settings!$C$12,M273*Settings!$C$16+M273*Settings!$C$17+L273*Settings!$C$18+L273*Settings!$C$19+L273*Settings!$C$20+L273*Settings!$C$21*Settings!$C$22)</f>
        <v/>
      </c>
      <c r="O273" s="23">
        <f>IF(B273="IT",J273/Settings!$C$13,0)</f>
        <v/>
      </c>
      <c r="P273" s="23">
        <f>L273+N273+O273</f>
        <v/>
      </c>
    </row>
    <row r="274">
      <c r="A274" s="5" t="inlineStr">
        <is>
          <t>E00403</t>
        </is>
      </c>
      <c r="B274" s="5" t="inlineStr">
        <is>
          <t>PL</t>
        </is>
      </c>
      <c r="C274" s="5" t="inlineStr">
        <is>
          <t>Sales</t>
        </is>
      </c>
      <c r="D274" s="5" t="inlineStr">
        <is>
          <t>L3</t>
        </is>
      </c>
      <c r="E274" s="5" t="n">
        <v>1</v>
      </c>
      <c r="F274" s="5" t="n">
        <v>33300</v>
      </c>
      <c r="G274" s="41" t="n">
        <v>46064</v>
      </c>
      <c r="H274" s="41" t="n"/>
      <c r="I274" s="42">
        <f>IF(H274="",DATE(2099,12,31),H274)</f>
        <v/>
      </c>
      <c r="J274" s="23">
        <f>F274*E274</f>
        <v/>
      </c>
      <c r="K274" s="23">
        <f>J274*INDEX(Settings!$C$31:$C$36,MATCH(D274,Settings!$B$31:$B$36,0))</f>
        <v/>
      </c>
      <c r="L274" s="23">
        <f>J274+K274</f>
        <v/>
      </c>
      <c r="M274" s="23">
        <f>MIN(L274,Settings!$C$25)</f>
        <v/>
      </c>
      <c r="N274" s="23">
        <f>IF(B274="IT",L274*Settings!$C$11+L274*Settings!$C$12,M274*Settings!$C$16+M274*Settings!$C$17+L274*Settings!$C$18+L274*Settings!$C$19+L274*Settings!$C$20+L274*Settings!$C$21*Settings!$C$22)</f>
        <v/>
      </c>
      <c r="O274" s="23">
        <f>IF(B274="IT",J274/Settings!$C$13,0)</f>
        <v/>
      </c>
      <c r="P274" s="23">
        <f>L274+N274+O274</f>
        <v/>
      </c>
    </row>
    <row r="275">
      <c r="A275" s="5" t="inlineStr">
        <is>
          <t>E00404</t>
        </is>
      </c>
      <c r="B275" s="5" t="inlineStr">
        <is>
          <t>PL</t>
        </is>
      </c>
      <c r="C275" s="5" t="inlineStr">
        <is>
          <t>Customer Service</t>
        </is>
      </c>
      <c r="D275" s="5" t="inlineStr">
        <is>
          <t>L2</t>
        </is>
      </c>
      <c r="E275" s="5" t="n">
        <v>1</v>
      </c>
      <c r="F275" s="5" t="n">
        <v>27450</v>
      </c>
      <c r="G275" s="41" t="n">
        <v>45160</v>
      </c>
      <c r="H275" s="41" t="n"/>
      <c r="I275" s="42">
        <f>IF(H275="",DATE(2099,12,31),H275)</f>
        <v/>
      </c>
      <c r="J275" s="23">
        <f>F275*E275</f>
        <v/>
      </c>
      <c r="K275" s="23">
        <f>J275*INDEX(Settings!$C$31:$C$36,MATCH(D275,Settings!$B$31:$B$36,0))</f>
        <v/>
      </c>
      <c r="L275" s="23">
        <f>J275+K275</f>
        <v/>
      </c>
      <c r="M275" s="23">
        <f>MIN(L275,Settings!$C$25)</f>
        <v/>
      </c>
      <c r="N275" s="23">
        <f>IF(B275="IT",L275*Settings!$C$11+L275*Settings!$C$12,M275*Settings!$C$16+M275*Settings!$C$17+L275*Settings!$C$18+L275*Settings!$C$19+L275*Settings!$C$20+L275*Settings!$C$21*Settings!$C$22)</f>
        <v/>
      </c>
      <c r="O275" s="23">
        <f>IF(B275="IT",J275/Settings!$C$13,0)</f>
        <v/>
      </c>
      <c r="P275" s="23">
        <f>L275+N275+O275</f>
        <v/>
      </c>
    </row>
    <row r="276">
      <c r="A276" s="5" t="inlineStr">
        <is>
          <t>E00405</t>
        </is>
      </c>
      <c r="B276" s="5" t="inlineStr">
        <is>
          <t>PL</t>
        </is>
      </c>
      <c r="C276" s="5" t="inlineStr">
        <is>
          <t>Operations</t>
        </is>
      </c>
      <c r="D276" s="5" t="inlineStr">
        <is>
          <t>L2</t>
        </is>
      </c>
      <c r="E276" s="5" t="n">
        <v>1</v>
      </c>
      <c r="F276" s="5" t="n">
        <v>25150</v>
      </c>
      <c r="G276" s="41" t="n">
        <v>44751</v>
      </c>
      <c r="H276" s="41" t="n"/>
      <c r="I276" s="42">
        <f>IF(H276="",DATE(2099,12,31),H276)</f>
        <v/>
      </c>
      <c r="J276" s="23">
        <f>F276*E276</f>
        <v/>
      </c>
      <c r="K276" s="23">
        <f>J276*INDEX(Settings!$C$31:$C$36,MATCH(D276,Settings!$B$31:$B$36,0))</f>
        <v/>
      </c>
      <c r="L276" s="23">
        <f>J276+K276</f>
        <v/>
      </c>
      <c r="M276" s="23">
        <f>MIN(L276,Settings!$C$25)</f>
        <v/>
      </c>
      <c r="N276" s="23">
        <f>IF(B276="IT",L276*Settings!$C$11+L276*Settings!$C$12,M276*Settings!$C$16+M276*Settings!$C$17+L276*Settings!$C$18+L276*Settings!$C$19+L276*Settings!$C$20+L276*Settings!$C$21*Settings!$C$22)</f>
        <v/>
      </c>
      <c r="O276" s="23">
        <f>IF(B276="IT",J276/Settings!$C$13,0)</f>
        <v/>
      </c>
      <c r="P276" s="23">
        <f>L276+N276+O276</f>
        <v/>
      </c>
    </row>
    <row r="277">
      <c r="A277" s="5" t="inlineStr">
        <is>
          <t>E00406</t>
        </is>
      </c>
      <c r="B277" s="5" t="inlineStr">
        <is>
          <t>PL</t>
        </is>
      </c>
      <c r="C277" s="5" t="inlineStr">
        <is>
          <t>Customer Service</t>
        </is>
      </c>
      <c r="D277" s="5" t="inlineStr">
        <is>
          <t>L4</t>
        </is>
      </c>
      <c r="E277" s="5" t="n">
        <v>1</v>
      </c>
      <c r="F277" s="5" t="n">
        <v>38450</v>
      </c>
      <c r="G277" s="41" t="n">
        <v>45696</v>
      </c>
      <c r="H277" s="41" t="n"/>
      <c r="I277" s="42">
        <f>IF(H277="",DATE(2099,12,31),H277)</f>
        <v/>
      </c>
      <c r="J277" s="23">
        <f>F277*E277</f>
        <v/>
      </c>
      <c r="K277" s="23">
        <f>J277*INDEX(Settings!$C$31:$C$36,MATCH(D277,Settings!$B$31:$B$36,0))</f>
        <v/>
      </c>
      <c r="L277" s="23">
        <f>J277+K277</f>
        <v/>
      </c>
      <c r="M277" s="23">
        <f>MIN(L277,Settings!$C$25)</f>
        <v/>
      </c>
      <c r="N277" s="23">
        <f>IF(B277="IT",L277*Settings!$C$11+L277*Settings!$C$12,M277*Settings!$C$16+M277*Settings!$C$17+L277*Settings!$C$18+L277*Settings!$C$19+L277*Settings!$C$20+L277*Settings!$C$21*Settings!$C$22)</f>
        <v/>
      </c>
      <c r="O277" s="23">
        <f>IF(B277="IT",J277/Settings!$C$13,0)</f>
        <v/>
      </c>
      <c r="P277" s="23">
        <f>L277+N277+O277</f>
        <v/>
      </c>
    </row>
    <row r="278">
      <c r="A278" s="5" t="inlineStr">
        <is>
          <t>E00408</t>
        </is>
      </c>
      <c r="B278" s="5" t="inlineStr">
        <is>
          <t>PL</t>
        </is>
      </c>
      <c r="C278" s="5" t="inlineStr">
        <is>
          <t>Customer Service</t>
        </is>
      </c>
      <c r="D278" s="5" t="inlineStr">
        <is>
          <t>L3</t>
        </is>
      </c>
      <c r="E278" s="5" t="n">
        <v>1</v>
      </c>
      <c r="F278" s="5" t="n">
        <v>29700</v>
      </c>
      <c r="G278" s="41" t="n">
        <v>45943</v>
      </c>
      <c r="H278" s="41" t="n"/>
      <c r="I278" s="42">
        <f>IF(H278="",DATE(2099,12,31),H278)</f>
        <v/>
      </c>
      <c r="J278" s="23">
        <f>F278*E278</f>
        <v/>
      </c>
      <c r="K278" s="23">
        <f>J278*INDEX(Settings!$C$31:$C$36,MATCH(D278,Settings!$B$31:$B$36,0))</f>
        <v/>
      </c>
      <c r="L278" s="23">
        <f>J278+K278</f>
        <v/>
      </c>
      <c r="M278" s="23">
        <f>MIN(L278,Settings!$C$25)</f>
        <v/>
      </c>
      <c r="N278" s="23">
        <f>IF(B278="IT",L278*Settings!$C$11+L278*Settings!$C$12,M278*Settings!$C$16+M278*Settings!$C$17+L278*Settings!$C$18+L278*Settings!$C$19+L278*Settings!$C$20+L278*Settings!$C$21*Settings!$C$22)</f>
        <v/>
      </c>
      <c r="O278" s="23">
        <f>IF(B278="IT",J278/Settings!$C$13,0)</f>
        <v/>
      </c>
      <c r="P278" s="23">
        <f>L278+N278+O278</f>
        <v/>
      </c>
    </row>
    <row r="279">
      <c r="A279" s="5" t="inlineStr">
        <is>
          <t>E00409</t>
        </is>
      </c>
      <c r="B279" s="5" t="inlineStr">
        <is>
          <t>PL</t>
        </is>
      </c>
      <c r="C279" s="5" t="inlineStr">
        <is>
          <t>Operations</t>
        </is>
      </c>
      <c r="D279" s="5" t="inlineStr">
        <is>
          <t>L2</t>
        </is>
      </c>
      <c r="E279" s="5" t="n">
        <v>1</v>
      </c>
      <c r="F279" s="5" t="n">
        <v>25550</v>
      </c>
      <c r="G279" s="41" t="n">
        <v>45194</v>
      </c>
      <c r="H279" s="41" t="n"/>
      <c r="I279" s="42">
        <f>IF(H279="",DATE(2099,12,31),H279)</f>
        <v/>
      </c>
      <c r="J279" s="23">
        <f>F279*E279</f>
        <v/>
      </c>
      <c r="K279" s="23">
        <f>J279*INDEX(Settings!$C$31:$C$36,MATCH(D279,Settings!$B$31:$B$36,0))</f>
        <v/>
      </c>
      <c r="L279" s="23">
        <f>J279+K279</f>
        <v/>
      </c>
      <c r="M279" s="23">
        <f>MIN(L279,Settings!$C$25)</f>
        <v/>
      </c>
      <c r="N279" s="23">
        <f>IF(B279="IT",L279*Settings!$C$11+L279*Settings!$C$12,M279*Settings!$C$16+M279*Settings!$C$17+L279*Settings!$C$18+L279*Settings!$C$19+L279*Settings!$C$20+L279*Settings!$C$21*Settings!$C$22)</f>
        <v/>
      </c>
      <c r="O279" s="23">
        <f>IF(B279="IT",J279/Settings!$C$13,0)</f>
        <v/>
      </c>
      <c r="P279" s="23">
        <f>L279+N279+O279</f>
        <v/>
      </c>
    </row>
    <row r="280">
      <c r="A280" s="5" t="inlineStr">
        <is>
          <t>E00410</t>
        </is>
      </c>
      <c r="B280" s="5" t="inlineStr">
        <is>
          <t>PL</t>
        </is>
      </c>
      <c r="C280" s="5" t="inlineStr">
        <is>
          <t>HR</t>
        </is>
      </c>
      <c r="D280" s="5" t="inlineStr">
        <is>
          <t>L1</t>
        </is>
      </c>
      <c r="E280" s="5" t="n">
        <v>1</v>
      </c>
      <c r="F280" s="5" t="n">
        <v>20900</v>
      </c>
      <c r="G280" s="41" t="n">
        <v>46000</v>
      </c>
      <c r="H280" s="41" t="n"/>
      <c r="I280" s="42">
        <f>IF(H280="",DATE(2099,12,31),H280)</f>
        <v/>
      </c>
      <c r="J280" s="23">
        <f>F280*E280</f>
        <v/>
      </c>
      <c r="K280" s="23">
        <f>J280*INDEX(Settings!$C$31:$C$36,MATCH(D280,Settings!$B$31:$B$36,0))</f>
        <v/>
      </c>
      <c r="L280" s="23">
        <f>J280+K280</f>
        <v/>
      </c>
      <c r="M280" s="23">
        <f>MIN(L280,Settings!$C$25)</f>
        <v/>
      </c>
      <c r="N280" s="23">
        <f>IF(B280="IT",L280*Settings!$C$11+L280*Settings!$C$12,M280*Settings!$C$16+M280*Settings!$C$17+L280*Settings!$C$18+L280*Settings!$C$19+L280*Settings!$C$20+L280*Settings!$C$21*Settings!$C$22)</f>
        <v/>
      </c>
      <c r="O280" s="23">
        <f>IF(B280="IT",J280/Settings!$C$13,0)</f>
        <v/>
      </c>
      <c r="P280" s="23">
        <f>L280+N280+O280</f>
        <v/>
      </c>
    </row>
    <row r="281">
      <c r="A281" s="5" t="inlineStr">
        <is>
          <t>E00414</t>
        </is>
      </c>
      <c r="B281" s="5" t="inlineStr">
        <is>
          <t>IT</t>
        </is>
      </c>
      <c r="C281" s="5" t="inlineStr">
        <is>
          <t>Finance</t>
        </is>
      </c>
      <c r="D281" s="5" t="inlineStr">
        <is>
          <t>L4</t>
        </is>
      </c>
      <c r="E281" s="5" t="n">
        <v>1</v>
      </c>
      <c r="F281" s="5" t="n">
        <v>58300</v>
      </c>
      <c r="G281" s="41" t="n">
        <v>46031</v>
      </c>
      <c r="H281" s="41" t="n"/>
      <c r="I281" s="42">
        <f>IF(H281="",DATE(2099,12,31),H281)</f>
        <v/>
      </c>
      <c r="J281" s="23">
        <f>F281*E281</f>
        <v/>
      </c>
      <c r="K281" s="23">
        <f>J281*INDEX(Settings!$C$31:$C$36,MATCH(D281,Settings!$B$31:$B$36,0))</f>
        <v/>
      </c>
      <c r="L281" s="23">
        <f>J281+K281</f>
        <v/>
      </c>
      <c r="M281" s="23">
        <f>MIN(L281,Settings!$C$25)</f>
        <v/>
      </c>
      <c r="N281" s="23">
        <f>IF(B281="IT",L281*Settings!$C$11+L281*Settings!$C$12,M281*Settings!$C$16+M281*Settings!$C$17+L281*Settings!$C$18+L281*Settings!$C$19+L281*Settings!$C$20+L281*Settings!$C$21*Settings!$C$22)</f>
        <v/>
      </c>
      <c r="O281" s="23">
        <f>IF(B281="IT",J281/Settings!$C$13,0)</f>
        <v/>
      </c>
      <c r="P281" s="23">
        <f>L281+N281+O281</f>
        <v/>
      </c>
    </row>
    <row r="282">
      <c r="A282" s="5" t="inlineStr">
        <is>
          <t>E00415</t>
        </is>
      </c>
      <c r="B282" s="5" t="inlineStr">
        <is>
          <t>IT</t>
        </is>
      </c>
      <c r="C282" s="5" t="inlineStr">
        <is>
          <t>Customer Service</t>
        </is>
      </c>
      <c r="D282" s="5" t="inlineStr">
        <is>
          <t>L1</t>
        </is>
      </c>
      <c r="E282" s="5" t="n">
        <v>1</v>
      </c>
      <c r="F282" s="5" t="n">
        <v>22800</v>
      </c>
      <c r="G282" s="41" t="n">
        <v>46065</v>
      </c>
      <c r="H282" s="41" t="n"/>
      <c r="I282" s="42">
        <f>IF(H282="",DATE(2099,12,31),H282)</f>
        <v/>
      </c>
      <c r="J282" s="23">
        <f>F282*E282</f>
        <v/>
      </c>
      <c r="K282" s="23">
        <f>J282*INDEX(Settings!$C$31:$C$36,MATCH(D282,Settings!$B$31:$B$36,0))</f>
        <v/>
      </c>
      <c r="L282" s="23">
        <f>J282+K282</f>
        <v/>
      </c>
      <c r="M282" s="23">
        <f>MIN(L282,Settings!$C$25)</f>
        <v/>
      </c>
      <c r="N282" s="23">
        <f>IF(B282="IT",L282*Settings!$C$11+L282*Settings!$C$12,M282*Settings!$C$16+M282*Settings!$C$17+L282*Settings!$C$18+L282*Settings!$C$19+L282*Settings!$C$20+L282*Settings!$C$21*Settings!$C$22)</f>
        <v/>
      </c>
      <c r="O282" s="23">
        <f>IF(B282="IT",J282/Settings!$C$13,0)</f>
        <v/>
      </c>
      <c r="P282" s="23">
        <f>L282+N282+O282</f>
        <v/>
      </c>
    </row>
    <row r="283">
      <c r="A283" s="5" t="inlineStr">
        <is>
          <t>E00417</t>
        </is>
      </c>
      <c r="B283" s="5" t="inlineStr">
        <is>
          <t>IT</t>
        </is>
      </c>
      <c r="C283" s="5" t="inlineStr">
        <is>
          <t>HR</t>
        </is>
      </c>
      <c r="D283" s="5" t="inlineStr">
        <is>
          <t>L3</t>
        </is>
      </c>
      <c r="E283" s="5" t="n">
        <v>1</v>
      </c>
      <c r="F283" s="5" t="n">
        <v>44250</v>
      </c>
      <c r="G283" s="41" t="n">
        <v>45055</v>
      </c>
      <c r="H283" s="41" t="n"/>
      <c r="I283" s="42">
        <f>IF(H283="",DATE(2099,12,31),H283)</f>
        <v/>
      </c>
      <c r="J283" s="23">
        <f>F283*E283</f>
        <v/>
      </c>
      <c r="K283" s="23">
        <f>J283*INDEX(Settings!$C$31:$C$36,MATCH(D283,Settings!$B$31:$B$36,0))</f>
        <v/>
      </c>
      <c r="L283" s="23">
        <f>J283+K283</f>
        <v/>
      </c>
      <c r="M283" s="23">
        <f>MIN(L283,Settings!$C$25)</f>
        <v/>
      </c>
      <c r="N283" s="23">
        <f>IF(B283="IT",L283*Settings!$C$11+L283*Settings!$C$12,M283*Settings!$C$16+M283*Settings!$C$17+L283*Settings!$C$18+L283*Settings!$C$19+L283*Settings!$C$20+L283*Settings!$C$21*Settings!$C$22)</f>
        <v/>
      </c>
      <c r="O283" s="23">
        <f>IF(B283="IT",J283/Settings!$C$13,0)</f>
        <v/>
      </c>
      <c r="P283" s="23">
        <f>L283+N283+O283</f>
        <v/>
      </c>
    </row>
    <row r="284">
      <c r="A284" s="5" t="inlineStr">
        <is>
          <t>E00419</t>
        </is>
      </c>
      <c r="B284" s="5" t="inlineStr">
        <is>
          <t>IT</t>
        </is>
      </c>
      <c r="C284" s="5" t="inlineStr">
        <is>
          <t>Sales</t>
        </is>
      </c>
      <c r="D284" s="5" t="inlineStr">
        <is>
          <t>L3</t>
        </is>
      </c>
      <c r="E284" s="5" t="n">
        <v>1</v>
      </c>
      <c r="F284" s="5" t="n">
        <v>42300</v>
      </c>
      <c r="G284" s="41" t="n">
        <v>45569</v>
      </c>
      <c r="H284" s="41" t="n"/>
      <c r="I284" s="42">
        <f>IF(H284="",DATE(2099,12,31),H284)</f>
        <v/>
      </c>
      <c r="J284" s="23">
        <f>F284*E284</f>
        <v/>
      </c>
      <c r="K284" s="23">
        <f>J284*INDEX(Settings!$C$31:$C$36,MATCH(D284,Settings!$B$31:$B$36,0))</f>
        <v/>
      </c>
      <c r="L284" s="23">
        <f>J284+K284</f>
        <v/>
      </c>
      <c r="M284" s="23">
        <f>MIN(L284,Settings!$C$25)</f>
        <v/>
      </c>
      <c r="N284" s="23">
        <f>IF(B284="IT",L284*Settings!$C$11+L284*Settings!$C$12,M284*Settings!$C$16+M284*Settings!$C$17+L284*Settings!$C$18+L284*Settings!$C$19+L284*Settings!$C$20+L284*Settings!$C$21*Settings!$C$22)</f>
        <v/>
      </c>
      <c r="O284" s="23">
        <f>IF(B284="IT",J284/Settings!$C$13,0)</f>
        <v/>
      </c>
      <c r="P284" s="23">
        <f>L284+N284+O284</f>
        <v/>
      </c>
    </row>
    <row r="285">
      <c r="A285" s="5" t="inlineStr">
        <is>
          <t>E00420</t>
        </is>
      </c>
      <c r="B285" s="5" t="inlineStr">
        <is>
          <t>IT</t>
        </is>
      </c>
      <c r="C285" s="5" t="inlineStr">
        <is>
          <t>Tech</t>
        </is>
      </c>
      <c r="D285" s="5" t="inlineStr">
        <is>
          <t>L2</t>
        </is>
      </c>
      <c r="E285" s="5" t="n">
        <v>1</v>
      </c>
      <c r="F285" s="5" t="n">
        <v>38750</v>
      </c>
      <c r="G285" s="41" t="n">
        <v>42085</v>
      </c>
      <c r="H285" s="41" t="n">
        <v>46030</v>
      </c>
      <c r="I285" s="42">
        <f>IF(H285="",DATE(2099,12,31),H285)</f>
        <v/>
      </c>
      <c r="J285" s="23">
        <f>F285*E285</f>
        <v/>
      </c>
      <c r="K285" s="23">
        <f>J285*INDEX(Settings!$C$31:$C$36,MATCH(D285,Settings!$B$31:$B$36,0))</f>
        <v/>
      </c>
      <c r="L285" s="23">
        <f>J285+K285</f>
        <v/>
      </c>
      <c r="M285" s="23">
        <f>MIN(L285,Settings!$C$25)</f>
        <v/>
      </c>
      <c r="N285" s="23">
        <f>IF(B285="IT",L285*Settings!$C$11+L285*Settings!$C$12,M285*Settings!$C$16+M285*Settings!$C$17+L285*Settings!$C$18+L285*Settings!$C$19+L285*Settings!$C$20+L285*Settings!$C$21*Settings!$C$22)</f>
        <v/>
      </c>
      <c r="O285" s="23">
        <f>IF(B285="IT",J285/Settings!$C$13,0)</f>
        <v/>
      </c>
      <c r="P285" s="23">
        <f>L285+N285+O285</f>
        <v/>
      </c>
    </row>
    <row r="286">
      <c r="A286" s="5" t="inlineStr">
        <is>
          <t>E00421</t>
        </is>
      </c>
      <c r="B286" s="5" t="inlineStr">
        <is>
          <t>IT</t>
        </is>
      </c>
      <c r="C286" s="5" t="inlineStr">
        <is>
          <t>Finance</t>
        </is>
      </c>
      <c r="D286" s="5" t="inlineStr">
        <is>
          <t>L3</t>
        </is>
      </c>
      <c r="E286" s="5" t="n">
        <v>1</v>
      </c>
      <c r="F286" s="5" t="n">
        <v>52850</v>
      </c>
      <c r="G286" s="41" t="n">
        <v>43234</v>
      </c>
      <c r="H286" s="41" t="n"/>
      <c r="I286" s="42">
        <f>IF(H286="",DATE(2099,12,31),H286)</f>
        <v/>
      </c>
      <c r="J286" s="23">
        <f>F286*E286</f>
        <v/>
      </c>
      <c r="K286" s="23">
        <f>J286*INDEX(Settings!$C$31:$C$36,MATCH(D286,Settings!$B$31:$B$36,0))</f>
        <v/>
      </c>
      <c r="L286" s="23">
        <f>J286+K286</f>
        <v/>
      </c>
      <c r="M286" s="23">
        <f>MIN(L286,Settings!$C$25)</f>
        <v/>
      </c>
      <c r="N286" s="23">
        <f>IF(B286="IT",L286*Settings!$C$11+L286*Settings!$C$12,M286*Settings!$C$16+M286*Settings!$C$17+L286*Settings!$C$18+L286*Settings!$C$19+L286*Settings!$C$20+L286*Settings!$C$21*Settings!$C$22)</f>
        <v/>
      </c>
      <c r="O286" s="23">
        <f>IF(B286="IT",J286/Settings!$C$13,0)</f>
        <v/>
      </c>
      <c r="P286" s="23">
        <f>L286+N286+O286</f>
        <v/>
      </c>
    </row>
    <row r="287">
      <c r="A287" s="5" t="inlineStr">
        <is>
          <t>E00423</t>
        </is>
      </c>
      <c r="B287" s="5" t="inlineStr">
        <is>
          <t>IT</t>
        </is>
      </c>
      <c r="C287" s="5" t="inlineStr">
        <is>
          <t>HR</t>
        </is>
      </c>
      <c r="D287" s="5" t="inlineStr">
        <is>
          <t>L3</t>
        </is>
      </c>
      <c r="E287" s="5" t="n">
        <v>1</v>
      </c>
      <c r="F287" s="5" t="n">
        <v>35500</v>
      </c>
      <c r="G287" s="41" t="n">
        <v>45721</v>
      </c>
      <c r="H287" s="41" t="n"/>
      <c r="I287" s="42">
        <f>IF(H287="",DATE(2099,12,31),H287)</f>
        <v/>
      </c>
      <c r="J287" s="23">
        <f>F287*E287</f>
        <v/>
      </c>
      <c r="K287" s="23">
        <f>J287*INDEX(Settings!$C$31:$C$36,MATCH(D287,Settings!$B$31:$B$36,0))</f>
        <v/>
      </c>
      <c r="L287" s="23">
        <f>J287+K287</f>
        <v/>
      </c>
      <c r="M287" s="23">
        <f>MIN(L287,Settings!$C$25)</f>
        <v/>
      </c>
      <c r="N287" s="23">
        <f>IF(B287="IT",L287*Settings!$C$11+L287*Settings!$C$12,M287*Settings!$C$16+M287*Settings!$C$17+L287*Settings!$C$18+L287*Settings!$C$19+L287*Settings!$C$20+L287*Settings!$C$21*Settings!$C$22)</f>
        <v/>
      </c>
      <c r="O287" s="23">
        <f>IF(B287="IT",J287/Settings!$C$13,0)</f>
        <v/>
      </c>
      <c r="P287" s="23">
        <f>L287+N287+O287</f>
        <v/>
      </c>
    </row>
    <row r="288">
      <c r="A288" s="5" t="inlineStr">
        <is>
          <t>E00424</t>
        </is>
      </c>
      <c r="B288" s="5" t="inlineStr">
        <is>
          <t>PL</t>
        </is>
      </c>
      <c r="C288" s="5" t="inlineStr">
        <is>
          <t>Sales</t>
        </is>
      </c>
      <c r="D288" s="5" t="inlineStr">
        <is>
          <t>L1</t>
        </is>
      </c>
      <c r="E288" s="5" t="n">
        <v>1</v>
      </c>
      <c r="F288" s="5" t="n">
        <v>19150</v>
      </c>
      <c r="G288" s="41" t="n">
        <v>41107</v>
      </c>
      <c r="H288" s="41" t="n"/>
      <c r="I288" s="42">
        <f>IF(H288="",DATE(2099,12,31),H288)</f>
        <v/>
      </c>
      <c r="J288" s="23">
        <f>F288*E288</f>
        <v/>
      </c>
      <c r="K288" s="23">
        <f>J288*INDEX(Settings!$C$31:$C$36,MATCH(D288,Settings!$B$31:$B$36,0))</f>
        <v/>
      </c>
      <c r="L288" s="23">
        <f>J288+K288</f>
        <v/>
      </c>
      <c r="M288" s="23">
        <f>MIN(L288,Settings!$C$25)</f>
        <v/>
      </c>
      <c r="N288" s="23">
        <f>IF(B288="IT",L288*Settings!$C$11+L288*Settings!$C$12,M288*Settings!$C$16+M288*Settings!$C$17+L288*Settings!$C$18+L288*Settings!$C$19+L288*Settings!$C$20+L288*Settings!$C$21*Settings!$C$22)</f>
        <v/>
      </c>
      <c r="O288" s="23">
        <f>IF(B288="IT",J288/Settings!$C$13,0)</f>
        <v/>
      </c>
      <c r="P288" s="23">
        <f>L288+N288+O288</f>
        <v/>
      </c>
    </row>
    <row r="289">
      <c r="A289" s="5" t="inlineStr">
        <is>
          <t>E00425</t>
        </is>
      </c>
      <c r="B289" s="5" t="inlineStr">
        <is>
          <t>IT</t>
        </is>
      </c>
      <c r="C289" s="5" t="inlineStr">
        <is>
          <t>Operations</t>
        </is>
      </c>
      <c r="D289" s="5" t="inlineStr">
        <is>
          <t>L2</t>
        </is>
      </c>
      <c r="E289" s="5" t="n">
        <v>1</v>
      </c>
      <c r="F289" s="5" t="n">
        <v>29400</v>
      </c>
      <c r="G289" s="41" t="n">
        <v>46022</v>
      </c>
      <c r="H289" s="41" t="n"/>
      <c r="I289" s="42">
        <f>IF(H289="",DATE(2099,12,31),H289)</f>
        <v/>
      </c>
      <c r="J289" s="23">
        <f>F289*E289</f>
        <v/>
      </c>
      <c r="K289" s="23">
        <f>J289*INDEX(Settings!$C$31:$C$36,MATCH(D289,Settings!$B$31:$B$36,0))</f>
        <v/>
      </c>
      <c r="L289" s="23">
        <f>J289+K289</f>
        <v/>
      </c>
      <c r="M289" s="23">
        <f>MIN(L289,Settings!$C$25)</f>
        <v/>
      </c>
      <c r="N289" s="23">
        <f>IF(B289="IT",L289*Settings!$C$11+L289*Settings!$C$12,M289*Settings!$C$16+M289*Settings!$C$17+L289*Settings!$C$18+L289*Settings!$C$19+L289*Settings!$C$20+L289*Settings!$C$21*Settings!$C$22)</f>
        <v/>
      </c>
      <c r="O289" s="23">
        <f>IF(B289="IT",J289/Settings!$C$13,0)</f>
        <v/>
      </c>
      <c r="P289" s="23">
        <f>L289+N289+O289</f>
        <v/>
      </c>
    </row>
    <row r="290">
      <c r="A290" s="5" t="inlineStr">
        <is>
          <t>E00426</t>
        </is>
      </c>
      <c r="B290" s="5" t="inlineStr">
        <is>
          <t>PL</t>
        </is>
      </c>
      <c r="C290" s="5" t="inlineStr">
        <is>
          <t>Customer Service</t>
        </is>
      </c>
      <c r="D290" s="5" t="inlineStr">
        <is>
          <t>L1</t>
        </is>
      </c>
      <c r="E290" s="5" t="n">
        <v>1</v>
      </c>
      <c r="F290" s="5" t="n">
        <v>18300</v>
      </c>
      <c r="G290" s="41" t="n">
        <v>45629</v>
      </c>
      <c r="H290" s="41" t="n">
        <v>45887</v>
      </c>
      <c r="I290" s="42">
        <f>IF(H290="",DATE(2099,12,31),H290)</f>
        <v/>
      </c>
      <c r="J290" s="23">
        <f>F290*E290</f>
        <v/>
      </c>
      <c r="K290" s="23">
        <f>J290*INDEX(Settings!$C$31:$C$36,MATCH(D290,Settings!$B$31:$B$36,0))</f>
        <v/>
      </c>
      <c r="L290" s="23">
        <f>J290+K290</f>
        <v/>
      </c>
      <c r="M290" s="23">
        <f>MIN(L290,Settings!$C$25)</f>
        <v/>
      </c>
      <c r="N290" s="23">
        <f>IF(B290="IT",L290*Settings!$C$11+L290*Settings!$C$12,M290*Settings!$C$16+M290*Settings!$C$17+L290*Settings!$C$18+L290*Settings!$C$19+L290*Settings!$C$20+L290*Settings!$C$21*Settings!$C$22)</f>
        <v/>
      </c>
      <c r="O290" s="23">
        <f>IF(B290="IT",J290/Settings!$C$13,0)</f>
        <v/>
      </c>
      <c r="P290" s="23">
        <f>L290+N290+O290</f>
        <v/>
      </c>
    </row>
    <row r="291">
      <c r="A291" s="5" t="inlineStr">
        <is>
          <t>E00427</t>
        </is>
      </c>
      <c r="B291" s="5" t="inlineStr">
        <is>
          <t>PL</t>
        </is>
      </c>
      <c r="C291" s="5" t="inlineStr">
        <is>
          <t>Customer Service</t>
        </is>
      </c>
      <c r="D291" s="5" t="inlineStr">
        <is>
          <t>L1</t>
        </is>
      </c>
      <c r="E291" s="5" t="n">
        <v>1</v>
      </c>
      <c r="F291" s="5" t="n">
        <v>18850</v>
      </c>
      <c r="G291" s="41" t="n">
        <v>45487</v>
      </c>
      <c r="H291" s="41" t="n">
        <v>45894</v>
      </c>
      <c r="I291" s="42">
        <f>IF(H291="",DATE(2099,12,31),H291)</f>
        <v/>
      </c>
      <c r="J291" s="23">
        <f>F291*E291</f>
        <v/>
      </c>
      <c r="K291" s="23">
        <f>J291*INDEX(Settings!$C$31:$C$36,MATCH(D291,Settings!$B$31:$B$36,0))</f>
        <v/>
      </c>
      <c r="L291" s="23">
        <f>J291+K291</f>
        <v/>
      </c>
      <c r="M291" s="23">
        <f>MIN(L291,Settings!$C$25)</f>
        <v/>
      </c>
      <c r="N291" s="23">
        <f>IF(B291="IT",L291*Settings!$C$11+L291*Settings!$C$12,M291*Settings!$C$16+M291*Settings!$C$17+L291*Settings!$C$18+L291*Settings!$C$19+L291*Settings!$C$20+L291*Settings!$C$21*Settings!$C$22)</f>
        <v/>
      </c>
      <c r="O291" s="23">
        <f>IF(B291="IT",J291/Settings!$C$13,0)</f>
        <v/>
      </c>
      <c r="P291" s="23">
        <f>L291+N291+O291</f>
        <v/>
      </c>
    </row>
    <row r="292">
      <c r="A292" s="5" t="inlineStr">
        <is>
          <t>E00428</t>
        </is>
      </c>
      <c r="B292" s="5" t="inlineStr">
        <is>
          <t>PL</t>
        </is>
      </c>
      <c r="C292" s="5" t="inlineStr">
        <is>
          <t>Customer Service</t>
        </is>
      </c>
      <c r="D292" s="5" t="inlineStr">
        <is>
          <t>L3</t>
        </is>
      </c>
      <c r="E292" s="5" t="n">
        <v>1</v>
      </c>
      <c r="F292" s="5" t="n">
        <v>31950</v>
      </c>
      <c r="G292" s="41" t="n">
        <v>45719</v>
      </c>
      <c r="H292" s="41" t="n"/>
      <c r="I292" s="42">
        <f>IF(H292="",DATE(2099,12,31),H292)</f>
        <v/>
      </c>
      <c r="J292" s="23">
        <f>F292*E292</f>
        <v/>
      </c>
      <c r="K292" s="23">
        <f>J292*INDEX(Settings!$C$31:$C$36,MATCH(D292,Settings!$B$31:$B$36,0))</f>
        <v/>
      </c>
      <c r="L292" s="23">
        <f>J292+K292</f>
        <v/>
      </c>
      <c r="M292" s="23">
        <f>MIN(L292,Settings!$C$25)</f>
        <v/>
      </c>
      <c r="N292" s="23">
        <f>IF(B292="IT",L292*Settings!$C$11+L292*Settings!$C$12,M292*Settings!$C$16+M292*Settings!$C$17+L292*Settings!$C$18+L292*Settings!$C$19+L292*Settings!$C$20+L292*Settings!$C$21*Settings!$C$22)</f>
        <v/>
      </c>
      <c r="O292" s="23">
        <f>IF(B292="IT",J292/Settings!$C$13,0)</f>
        <v/>
      </c>
      <c r="P292" s="23">
        <f>L292+N292+O292</f>
        <v/>
      </c>
    </row>
    <row r="293">
      <c r="A293" s="5" t="inlineStr">
        <is>
          <t>E00429</t>
        </is>
      </c>
      <c r="B293" s="5" t="inlineStr">
        <is>
          <t>IT</t>
        </is>
      </c>
      <c r="C293" s="5" t="inlineStr">
        <is>
          <t>Operations</t>
        </is>
      </c>
      <c r="D293" s="5" t="inlineStr">
        <is>
          <t>L3</t>
        </is>
      </c>
      <c r="E293" s="5" t="n">
        <v>0.8</v>
      </c>
      <c r="F293" s="5" t="n">
        <v>39350</v>
      </c>
      <c r="G293" s="41" t="n">
        <v>46099</v>
      </c>
      <c r="H293" s="41" t="n"/>
      <c r="I293" s="42">
        <f>IF(H293="",DATE(2099,12,31),H293)</f>
        <v/>
      </c>
      <c r="J293" s="23">
        <f>F293*E293</f>
        <v/>
      </c>
      <c r="K293" s="23">
        <f>J293*INDEX(Settings!$C$31:$C$36,MATCH(D293,Settings!$B$31:$B$36,0))</f>
        <v/>
      </c>
      <c r="L293" s="23">
        <f>J293+K293</f>
        <v/>
      </c>
      <c r="M293" s="23">
        <f>MIN(L293,Settings!$C$25)</f>
        <v/>
      </c>
      <c r="N293" s="23">
        <f>IF(B293="IT",L293*Settings!$C$11+L293*Settings!$C$12,M293*Settings!$C$16+M293*Settings!$C$17+L293*Settings!$C$18+L293*Settings!$C$19+L293*Settings!$C$20+L293*Settings!$C$21*Settings!$C$22)</f>
        <v/>
      </c>
      <c r="O293" s="23">
        <f>IF(B293="IT",J293/Settings!$C$13,0)</f>
        <v/>
      </c>
      <c r="P293" s="23">
        <f>L293+N293+O293</f>
        <v/>
      </c>
    </row>
    <row r="294">
      <c r="A294" s="5" t="inlineStr">
        <is>
          <t>E00430</t>
        </is>
      </c>
      <c r="B294" s="5" t="inlineStr">
        <is>
          <t>PL</t>
        </is>
      </c>
      <c r="C294" s="5" t="inlineStr">
        <is>
          <t>Operations</t>
        </is>
      </c>
      <c r="D294" s="5" t="inlineStr">
        <is>
          <t>L5</t>
        </is>
      </c>
      <c r="E294" s="5" t="n">
        <v>1</v>
      </c>
      <c r="F294" s="5" t="n">
        <v>58350</v>
      </c>
      <c r="G294" s="41" t="n">
        <v>45619</v>
      </c>
      <c r="H294" s="41" t="n"/>
      <c r="I294" s="42">
        <f>IF(H294="",DATE(2099,12,31),H294)</f>
        <v/>
      </c>
      <c r="J294" s="23">
        <f>F294*E294</f>
        <v/>
      </c>
      <c r="K294" s="23">
        <f>J294*INDEX(Settings!$C$31:$C$36,MATCH(D294,Settings!$B$31:$B$36,0))</f>
        <v/>
      </c>
      <c r="L294" s="23">
        <f>J294+K294</f>
        <v/>
      </c>
      <c r="M294" s="23">
        <f>MIN(L294,Settings!$C$25)</f>
        <v/>
      </c>
      <c r="N294" s="23">
        <f>IF(B294="IT",L294*Settings!$C$11+L294*Settings!$C$12,M294*Settings!$C$16+M294*Settings!$C$17+L294*Settings!$C$18+L294*Settings!$C$19+L294*Settings!$C$20+L294*Settings!$C$21*Settings!$C$22)</f>
        <v/>
      </c>
      <c r="O294" s="23">
        <f>IF(B294="IT",J294/Settings!$C$13,0)</f>
        <v/>
      </c>
      <c r="P294" s="23">
        <f>L294+N294+O294</f>
        <v/>
      </c>
    </row>
    <row r="295">
      <c r="A295" s="5" t="inlineStr">
        <is>
          <t>E00431</t>
        </is>
      </c>
      <c r="B295" s="5" t="inlineStr">
        <is>
          <t>IT</t>
        </is>
      </c>
      <c r="C295" s="5" t="inlineStr">
        <is>
          <t>Operations</t>
        </is>
      </c>
      <c r="D295" s="5" t="inlineStr">
        <is>
          <t>L5</t>
        </is>
      </c>
      <c r="E295" s="5" t="n">
        <v>1</v>
      </c>
      <c r="F295" s="5" t="n">
        <v>50800</v>
      </c>
      <c r="G295" s="41" t="n">
        <v>45936</v>
      </c>
      <c r="H295" s="41" t="n">
        <v>46005</v>
      </c>
      <c r="I295" s="42">
        <f>IF(H295="",DATE(2099,12,31),H295)</f>
        <v/>
      </c>
      <c r="J295" s="23">
        <f>F295*E295</f>
        <v/>
      </c>
      <c r="K295" s="23">
        <f>J295*INDEX(Settings!$C$31:$C$36,MATCH(D295,Settings!$B$31:$B$36,0))</f>
        <v/>
      </c>
      <c r="L295" s="23">
        <f>J295+K295</f>
        <v/>
      </c>
      <c r="M295" s="23">
        <f>MIN(L295,Settings!$C$25)</f>
        <v/>
      </c>
      <c r="N295" s="23">
        <f>IF(B295="IT",L295*Settings!$C$11+L295*Settings!$C$12,M295*Settings!$C$16+M295*Settings!$C$17+L295*Settings!$C$18+L295*Settings!$C$19+L295*Settings!$C$20+L295*Settings!$C$21*Settings!$C$22)</f>
        <v/>
      </c>
      <c r="O295" s="23">
        <f>IF(B295="IT",J295/Settings!$C$13,0)</f>
        <v/>
      </c>
      <c r="P295" s="23">
        <f>L295+N295+O295</f>
        <v/>
      </c>
    </row>
    <row r="296">
      <c r="A296" s="5" t="inlineStr">
        <is>
          <t>E00433</t>
        </is>
      </c>
      <c r="B296" s="5" t="inlineStr">
        <is>
          <t>PL</t>
        </is>
      </c>
      <c r="C296" s="5" t="inlineStr">
        <is>
          <t>Customer Service</t>
        </is>
      </c>
      <c r="D296" s="5" t="inlineStr">
        <is>
          <t>L2</t>
        </is>
      </c>
      <c r="E296" s="5" t="n">
        <v>1</v>
      </c>
      <c r="F296" s="5" t="n">
        <v>25700</v>
      </c>
      <c r="G296" s="41" t="n">
        <v>43038</v>
      </c>
      <c r="H296" s="41" t="n"/>
      <c r="I296" s="42">
        <f>IF(H296="",DATE(2099,12,31),H296)</f>
        <v/>
      </c>
      <c r="J296" s="23">
        <f>F296*E296</f>
        <v/>
      </c>
      <c r="K296" s="23">
        <f>J296*INDEX(Settings!$C$31:$C$36,MATCH(D296,Settings!$B$31:$B$36,0))</f>
        <v/>
      </c>
      <c r="L296" s="23">
        <f>J296+K296</f>
        <v/>
      </c>
      <c r="M296" s="23">
        <f>MIN(L296,Settings!$C$25)</f>
        <v/>
      </c>
      <c r="N296" s="23">
        <f>IF(B296="IT",L296*Settings!$C$11+L296*Settings!$C$12,M296*Settings!$C$16+M296*Settings!$C$17+L296*Settings!$C$18+L296*Settings!$C$19+L296*Settings!$C$20+L296*Settings!$C$21*Settings!$C$22)</f>
        <v/>
      </c>
      <c r="O296" s="23">
        <f>IF(B296="IT",J296/Settings!$C$13,0)</f>
        <v/>
      </c>
      <c r="P296" s="23">
        <f>L296+N296+O296</f>
        <v/>
      </c>
    </row>
    <row r="297">
      <c r="A297" s="5" t="inlineStr">
        <is>
          <t>E00435</t>
        </is>
      </c>
      <c r="B297" s="5" t="inlineStr">
        <is>
          <t>IT</t>
        </is>
      </c>
      <c r="C297" s="5" t="inlineStr">
        <is>
          <t>Operations</t>
        </is>
      </c>
      <c r="D297" s="5" t="inlineStr">
        <is>
          <t>L2</t>
        </is>
      </c>
      <c r="E297" s="5" t="n">
        <v>1</v>
      </c>
      <c r="F297" s="5" t="n">
        <v>29150</v>
      </c>
      <c r="G297" s="41" t="n">
        <v>41364</v>
      </c>
      <c r="H297" s="41" t="n"/>
      <c r="I297" s="42">
        <f>IF(H297="",DATE(2099,12,31),H297)</f>
        <v/>
      </c>
      <c r="J297" s="23">
        <f>F297*E297</f>
        <v/>
      </c>
      <c r="K297" s="23">
        <f>J297*INDEX(Settings!$C$31:$C$36,MATCH(D297,Settings!$B$31:$B$36,0))</f>
        <v/>
      </c>
      <c r="L297" s="23">
        <f>J297+K297</f>
        <v/>
      </c>
      <c r="M297" s="23">
        <f>MIN(L297,Settings!$C$25)</f>
        <v/>
      </c>
      <c r="N297" s="23">
        <f>IF(B297="IT",L297*Settings!$C$11+L297*Settings!$C$12,M297*Settings!$C$16+M297*Settings!$C$17+L297*Settings!$C$18+L297*Settings!$C$19+L297*Settings!$C$20+L297*Settings!$C$21*Settings!$C$22)</f>
        <v/>
      </c>
      <c r="O297" s="23">
        <f>IF(B297="IT",J297/Settings!$C$13,0)</f>
        <v/>
      </c>
      <c r="P297" s="23">
        <f>L297+N297+O297</f>
        <v/>
      </c>
    </row>
    <row r="298">
      <c r="A298" s="5" t="inlineStr">
        <is>
          <t>E00436</t>
        </is>
      </c>
      <c r="B298" s="5" t="inlineStr">
        <is>
          <t>PL</t>
        </is>
      </c>
      <c r="C298" s="5" t="inlineStr">
        <is>
          <t>Operations</t>
        </is>
      </c>
      <c r="D298" s="5" t="inlineStr">
        <is>
          <t>L3</t>
        </is>
      </c>
      <c r="E298" s="5" t="n">
        <v>1</v>
      </c>
      <c r="F298" s="5" t="n">
        <v>28950</v>
      </c>
      <c r="G298" s="41" t="n">
        <v>44109</v>
      </c>
      <c r="H298" s="41" t="n">
        <v>46156</v>
      </c>
      <c r="I298" s="42">
        <f>IF(H298="",DATE(2099,12,31),H298)</f>
        <v/>
      </c>
      <c r="J298" s="23">
        <f>F298*E298</f>
        <v/>
      </c>
      <c r="K298" s="23">
        <f>J298*INDEX(Settings!$C$31:$C$36,MATCH(D298,Settings!$B$31:$B$36,0))</f>
        <v/>
      </c>
      <c r="L298" s="23">
        <f>J298+K298</f>
        <v/>
      </c>
      <c r="M298" s="23">
        <f>MIN(L298,Settings!$C$25)</f>
        <v/>
      </c>
      <c r="N298" s="23">
        <f>IF(B298="IT",L298*Settings!$C$11+L298*Settings!$C$12,M298*Settings!$C$16+M298*Settings!$C$17+L298*Settings!$C$18+L298*Settings!$C$19+L298*Settings!$C$20+L298*Settings!$C$21*Settings!$C$22)</f>
        <v/>
      </c>
      <c r="O298" s="23">
        <f>IF(B298="IT",J298/Settings!$C$13,0)</f>
        <v/>
      </c>
      <c r="P298" s="23">
        <f>L298+N298+O298</f>
        <v/>
      </c>
    </row>
    <row r="299">
      <c r="A299" s="5" t="inlineStr">
        <is>
          <t>E00437</t>
        </is>
      </c>
      <c r="B299" s="5" t="inlineStr">
        <is>
          <t>IT</t>
        </is>
      </c>
      <c r="C299" s="5" t="inlineStr">
        <is>
          <t>Operations</t>
        </is>
      </c>
      <c r="D299" s="5" t="inlineStr">
        <is>
          <t>L5</t>
        </is>
      </c>
      <c r="E299" s="5" t="n">
        <v>1</v>
      </c>
      <c r="F299" s="5" t="n">
        <v>69000</v>
      </c>
      <c r="G299" s="41" t="n">
        <v>46148</v>
      </c>
      <c r="H299" s="41" t="n"/>
      <c r="I299" s="42">
        <f>IF(H299="",DATE(2099,12,31),H299)</f>
        <v/>
      </c>
      <c r="J299" s="23">
        <f>F299*E299</f>
        <v/>
      </c>
      <c r="K299" s="23">
        <f>J299*INDEX(Settings!$C$31:$C$36,MATCH(D299,Settings!$B$31:$B$36,0))</f>
        <v/>
      </c>
      <c r="L299" s="23">
        <f>J299+K299</f>
        <v/>
      </c>
      <c r="M299" s="23">
        <f>MIN(L299,Settings!$C$25)</f>
        <v/>
      </c>
      <c r="N299" s="23">
        <f>IF(B299="IT",L299*Settings!$C$11+L299*Settings!$C$12,M299*Settings!$C$16+M299*Settings!$C$17+L299*Settings!$C$18+L299*Settings!$C$19+L299*Settings!$C$20+L299*Settings!$C$21*Settings!$C$22)</f>
        <v/>
      </c>
      <c r="O299" s="23">
        <f>IF(B299="IT",J299/Settings!$C$13,0)</f>
        <v/>
      </c>
      <c r="P299" s="23">
        <f>L299+N299+O299</f>
        <v/>
      </c>
    </row>
    <row r="300">
      <c r="A300" s="5" t="inlineStr">
        <is>
          <t>E00438</t>
        </is>
      </c>
      <c r="B300" s="5" t="inlineStr">
        <is>
          <t>PL</t>
        </is>
      </c>
      <c r="C300" s="5" t="inlineStr">
        <is>
          <t>Customer Service</t>
        </is>
      </c>
      <c r="D300" s="5" t="inlineStr">
        <is>
          <t>L1</t>
        </is>
      </c>
      <c r="E300" s="5" t="n">
        <v>1</v>
      </c>
      <c r="F300" s="5" t="n">
        <v>16800</v>
      </c>
      <c r="G300" s="41" t="n">
        <v>45639</v>
      </c>
      <c r="H300" s="41" t="n"/>
      <c r="I300" s="42">
        <f>IF(H300="",DATE(2099,12,31),H300)</f>
        <v/>
      </c>
      <c r="J300" s="23">
        <f>F300*E300</f>
        <v/>
      </c>
      <c r="K300" s="23">
        <f>J300*INDEX(Settings!$C$31:$C$36,MATCH(D300,Settings!$B$31:$B$36,0))</f>
        <v/>
      </c>
      <c r="L300" s="23">
        <f>J300+K300</f>
        <v/>
      </c>
      <c r="M300" s="23">
        <f>MIN(L300,Settings!$C$25)</f>
        <v/>
      </c>
      <c r="N300" s="23">
        <f>IF(B300="IT",L300*Settings!$C$11+L300*Settings!$C$12,M300*Settings!$C$16+M300*Settings!$C$17+L300*Settings!$C$18+L300*Settings!$C$19+L300*Settings!$C$20+L300*Settings!$C$21*Settings!$C$22)</f>
        <v/>
      </c>
      <c r="O300" s="23">
        <f>IF(B300="IT",J300/Settings!$C$13,0)</f>
        <v/>
      </c>
      <c r="P300" s="23">
        <f>L300+N300+O300</f>
        <v/>
      </c>
    </row>
    <row r="301">
      <c r="A301" s="5" t="inlineStr">
        <is>
          <t>E00439</t>
        </is>
      </c>
      <c r="B301" s="5" t="inlineStr">
        <is>
          <t>PL</t>
        </is>
      </c>
      <c r="C301" s="5" t="inlineStr">
        <is>
          <t>Tech</t>
        </is>
      </c>
      <c r="D301" s="5" t="inlineStr">
        <is>
          <t>L4</t>
        </is>
      </c>
      <c r="E301" s="5" t="n">
        <v>1</v>
      </c>
      <c r="F301" s="5" t="n">
        <v>56400</v>
      </c>
      <c r="G301" s="41" t="n">
        <v>46082</v>
      </c>
      <c r="H301" s="41" t="n"/>
      <c r="I301" s="42">
        <f>IF(H301="",DATE(2099,12,31),H301)</f>
        <v/>
      </c>
      <c r="J301" s="23">
        <f>F301*E301</f>
        <v/>
      </c>
      <c r="K301" s="23">
        <f>J301*INDEX(Settings!$C$31:$C$36,MATCH(D301,Settings!$B$31:$B$36,0))</f>
        <v/>
      </c>
      <c r="L301" s="23">
        <f>J301+K301</f>
        <v/>
      </c>
      <c r="M301" s="23">
        <f>MIN(L301,Settings!$C$25)</f>
        <v/>
      </c>
      <c r="N301" s="23">
        <f>IF(B301="IT",L301*Settings!$C$11+L301*Settings!$C$12,M301*Settings!$C$16+M301*Settings!$C$17+L301*Settings!$C$18+L301*Settings!$C$19+L301*Settings!$C$20+L301*Settings!$C$21*Settings!$C$22)</f>
        <v/>
      </c>
      <c r="O301" s="23">
        <f>IF(B301="IT",J301/Settings!$C$13,0)</f>
        <v/>
      </c>
      <c r="P301" s="23">
        <f>L301+N301+O301</f>
        <v/>
      </c>
    </row>
    <row r="302">
      <c r="A302" s="5" t="inlineStr">
        <is>
          <t>E00444</t>
        </is>
      </c>
      <c r="B302" s="5" t="inlineStr">
        <is>
          <t>IT</t>
        </is>
      </c>
      <c r="C302" s="5" t="inlineStr">
        <is>
          <t>Tech</t>
        </is>
      </c>
      <c r="D302" s="5" t="inlineStr">
        <is>
          <t>L2</t>
        </is>
      </c>
      <c r="E302" s="5" t="n">
        <v>1</v>
      </c>
      <c r="F302" s="5" t="n">
        <v>41050</v>
      </c>
      <c r="G302" s="41" t="n">
        <v>45969</v>
      </c>
      <c r="H302" s="41" t="n">
        <v>46152</v>
      </c>
      <c r="I302" s="42">
        <f>IF(H302="",DATE(2099,12,31),H302)</f>
        <v/>
      </c>
      <c r="J302" s="23">
        <f>F302*E302</f>
        <v/>
      </c>
      <c r="K302" s="23">
        <f>J302*INDEX(Settings!$C$31:$C$36,MATCH(D302,Settings!$B$31:$B$36,0))</f>
        <v/>
      </c>
      <c r="L302" s="23">
        <f>J302+K302</f>
        <v/>
      </c>
      <c r="M302" s="23">
        <f>MIN(L302,Settings!$C$25)</f>
        <v/>
      </c>
      <c r="N302" s="23">
        <f>IF(B302="IT",L302*Settings!$C$11+L302*Settings!$C$12,M302*Settings!$C$16+M302*Settings!$C$17+L302*Settings!$C$18+L302*Settings!$C$19+L302*Settings!$C$20+L302*Settings!$C$21*Settings!$C$22)</f>
        <v/>
      </c>
      <c r="O302" s="23">
        <f>IF(B302="IT",J302/Settings!$C$13,0)</f>
        <v/>
      </c>
      <c r="P302" s="23">
        <f>L302+N302+O302</f>
        <v/>
      </c>
    </row>
    <row r="303">
      <c r="A303" s="5" t="inlineStr">
        <is>
          <t>E00445</t>
        </is>
      </c>
      <c r="B303" s="5" t="inlineStr">
        <is>
          <t>PL</t>
        </is>
      </c>
      <c r="C303" s="5" t="inlineStr">
        <is>
          <t>Sales</t>
        </is>
      </c>
      <c r="D303" s="5" t="inlineStr">
        <is>
          <t>L2</t>
        </is>
      </c>
      <c r="E303" s="5" t="n">
        <v>1</v>
      </c>
      <c r="F303" s="5" t="n">
        <v>23900</v>
      </c>
      <c r="G303" s="41" t="n">
        <v>45786</v>
      </c>
      <c r="H303" s="41" t="n"/>
      <c r="I303" s="42">
        <f>IF(H303="",DATE(2099,12,31),H303)</f>
        <v/>
      </c>
      <c r="J303" s="23">
        <f>F303*E303</f>
        <v/>
      </c>
      <c r="K303" s="23">
        <f>J303*INDEX(Settings!$C$31:$C$36,MATCH(D303,Settings!$B$31:$B$36,0))</f>
        <v/>
      </c>
      <c r="L303" s="23">
        <f>J303+K303</f>
        <v/>
      </c>
      <c r="M303" s="23">
        <f>MIN(L303,Settings!$C$25)</f>
        <v/>
      </c>
      <c r="N303" s="23">
        <f>IF(B303="IT",L303*Settings!$C$11+L303*Settings!$C$12,M303*Settings!$C$16+M303*Settings!$C$17+L303*Settings!$C$18+L303*Settings!$C$19+L303*Settings!$C$20+L303*Settings!$C$21*Settings!$C$22)</f>
        <v/>
      </c>
      <c r="O303" s="23">
        <f>IF(B303="IT",J303/Settings!$C$13,0)</f>
        <v/>
      </c>
      <c r="P303" s="23">
        <f>L303+N303+O303</f>
        <v/>
      </c>
    </row>
    <row r="304">
      <c r="A304" s="5" t="inlineStr">
        <is>
          <t>E00446</t>
        </is>
      </c>
      <c r="B304" s="5" t="inlineStr">
        <is>
          <t>IT</t>
        </is>
      </c>
      <c r="C304" s="5" t="inlineStr">
        <is>
          <t>Operations</t>
        </is>
      </c>
      <c r="D304" s="5" t="inlineStr">
        <is>
          <t>L4</t>
        </is>
      </c>
      <c r="E304" s="5" t="n">
        <v>1</v>
      </c>
      <c r="F304" s="5" t="n">
        <v>53950</v>
      </c>
      <c r="G304" s="41" t="n">
        <v>42991</v>
      </c>
      <c r="H304" s="41" t="n"/>
      <c r="I304" s="42">
        <f>IF(H304="",DATE(2099,12,31),H304)</f>
        <v/>
      </c>
      <c r="J304" s="23">
        <f>F304*E304</f>
        <v/>
      </c>
      <c r="K304" s="23">
        <f>J304*INDEX(Settings!$C$31:$C$36,MATCH(D304,Settings!$B$31:$B$36,0))</f>
        <v/>
      </c>
      <c r="L304" s="23">
        <f>J304+K304</f>
        <v/>
      </c>
      <c r="M304" s="23">
        <f>MIN(L304,Settings!$C$25)</f>
        <v/>
      </c>
      <c r="N304" s="23">
        <f>IF(B304="IT",L304*Settings!$C$11+L304*Settings!$C$12,M304*Settings!$C$16+M304*Settings!$C$17+L304*Settings!$C$18+L304*Settings!$C$19+L304*Settings!$C$20+L304*Settings!$C$21*Settings!$C$22)</f>
        <v/>
      </c>
      <c r="O304" s="23">
        <f>IF(B304="IT",J304/Settings!$C$13,0)</f>
        <v/>
      </c>
      <c r="P304" s="23">
        <f>L304+N304+O304</f>
        <v/>
      </c>
    </row>
    <row r="305">
      <c r="A305" s="5" t="inlineStr">
        <is>
          <t>E00449</t>
        </is>
      </c>
      <c r="B305" s="5" t="inlineStr">
        <is>
          <t>PL</t>
        </is>
      </c>
      <c r="C305" s="5" t="inlineStr">
        <is>
          <t>Operations</t>
        </is>
      </c>
      <c r="D305" s="5" t="inlineStr">
        <is>
          <t>L2</t>
        </is>
      </c>
      <c r="E305" s="5" t="n">
        <v>1</v>
      </c>
      <c r="F305" s="5" t="n">
        <v>25200</v>
      </c>
      <c r="G305" s="41" t="n">
        <v>46133</v>
      </c>
      <c r="H305" s="41" t="n"/>
      <c r="I305" s="42">
        <f>IF(H305="",DATE(2099,12,31),H305)</f>
        <v/>
      </c>
      <c r="J305" s="23">
        <f>F305*E305</f>
        <v/>
      </c>
      <c r="K305" s="23">
        <f>J305*INDEX(Settings!$C$31:$C$36,MATCH(D305,Settings!$B$31:$B$36,0))</f>
        <v/>
      </c>
      <c r="L305" s="23">
        <f>J305+K305</f>
        <v/>
      </c>
      <c r="M305" s="23">
        <f>MIN(L305,Settings!$C$25)</f>
        <v/>
      </c>
      <c r="N305" s="23">
        <f>IF(B305="IT",L305*Settings!$C$11+L305*Settings!$C$12,M305*Settings!$C$16+M305*Settings!$C$17+L305*Settings!$C$18+L305*Settings!$C$19+L305*Settings!$C$20+L305*Settings!$C$21*Settings!$C$22)</f>
        <v/>
      </c>
      <c r="O305" s="23">
        <f>IF(B305="IT",J305/Settings!$C$13,0)</f>
        <v/>
      </c>
      <c r="P305" s="23">
        <f>L305+N305+O305</f>
        <v/>
      </c>
    </row>
    <row r="306">
      <c r="A306" s="5" t="inlineStr">
        <is>
          <t>E00450</t>
        </is>
      </c>
      <c r="B306" s="5" t="inlineStr">
        <is>
          <t>IT</t>
        </is>
      </c>
      <c r="C306" s="5" t="inlineStr">
        <is>
          <t>Customer Service</t>
        </is>
      </c>
      <c r="D306" s="5" t="inlineStr">
        <is>
          <t>L1</t>
        </is>
      </c>
      <c r="E306" s="5" t="n">
        <v>1</v>
      </c>
      <c r="F306" s="5" t="n">
        <v>23700</v>
      </c>
      <c r="G306" s="41" t="n">
        <v>45170</v>
      </c>
      <c r="H306" s="41" t="n"/>
      <c r="I306" s="42">
        <f>IF(H306="",DATE(2099,12,31),H306)</f>
        <v/>
      </c>
      <c r="J306" s="23">
        <f>F306*E306</f>
        <v/>
      </c>
      <c r="K306" s="23">
        <f>J306*INDEX(Settings!$C$31:$C$36,MATCH(D306,Settings!$B$31:$B$36,0))</f>
        <v/>
      </c>
      <c r="L306" s="23">
        <f>J306+K306</f>
        <v/>
      </c>
      <c r="M306" s="23">
        <f>MIN(L306,Settings!$C$25)</f>
        <v/>
      </c>
      <c r="N306" s="23">
        <f>IF(B306="IT",L306*Settings!$C$11+L306*Settings!$C$12,M306*Settings!$C$16+M306*Settings!$C$17+L306*Settings!$C$18+L306*Settings!$C$19+L306*Settings!$C$20+L306*Settings!$C$21*Settings!$C$22)</f>
        <v/>
      </c>
      <c r="O306" s="23">
        <f>IF(B306="IT",J306/Settings!$C$13,0)</f>
        <v/>
      </c>
      <c r="P306" s="23">
        <f>L306+N306+O306</f>
        <v/>
      </c>
    </row>
    <row r="307">
      <c r="A307" s="5" t="inlineStr">
        <is>
          <t>E00451</t>
        </is>
      </c>
      <c r="B307" s="5" t="inlineStr">
        <is>
          <t>PL</t>
        </is>
      </c>
      <c r="C307" s="5" t="inlineStr">
        <is>
          <t>Tech</t>
        </is>
      </c>
      <c r="D307" s="5" t="inlineStr">
        <is>
          <t>L3</t>
        </is>
      </c>
      <c r="E307" s="5" t="n">
        <v>1</v>
      </c>
      <c r="F307" s="5" t="n">
        <v>36350</v>
      </c>
      <c r="G307" s="41" t="n">
        <v>44669</v>
      </c>
      <c r="H307" s="41" t="n"/>
      <c r="I307" s="42">
        <f>IF(H307="",DATE(2099,12,31),H307)</f>
        <v/>
      </c>
      <c r="J307" s="23">
        <f>F307*E307</f>
        <v/>
      </c>
      <c r="K307" s="23">
        <f>J307*INDEX(Settings!$C$31:$C$36,MATCH(D307,Settings!$B$31:$B$36,0))</f>
        <v/>
      </c>
      <c r="L307" s="23">
        <f>J307+K307</f>
        <v/>
      </c>
      <c r="M307" s="23">
        <f>MIN(L307,Settings!$C$25)</f>
        <v/>
      </c>
      <c r="N307" s="23">
        <f>IF(B307="IT",L307*Settings!$C$11+L307*Settings!$C$12,M307*Settings!$C$16+M307*Settings!$C$17+L307*Settings!$C$18+L307*Settings!$C$19+L307*Settings!$C$20+L307*Settings!$C$21*Settings!$C$22)</f>
        <v/>
      </c>
      <c r="O307" s="23">
        <f>IF(B307="IT",J307/Settings!$C$13,0)</f>
        <v/>
      </c>
      <c r="P307" s="23">
        <f>L307+N307+O307</f>
        <v/>
      </c>
    </row>
    <row r="308">
      <c r="A308" s="5" t="inlineStr">
        <is>
          <t>E00452</t>
        </is>
      </c>
      <c r="B308" s="5" t="inlineStr">
        <is>
          <t>IT</t>
        </is>
      </c>
      <c r="C308" s="5" t="inlineStr">
        <is>
          <t>Tech</t>
        </is>
      </c>
      <c r="D308" s="5" t="inlineStr">
        <is>
          <t>L1</t>
        </is>
      </c>
      <c r="E308" s="5" t="n">
        <v>1</v>
      </c>
      <c r="F308" s="5" t="n">
        <v>34400</v>
      </c>
      <c r="G308" s="41" t="n">
        <v>44047</v>
      </c>
      <c r="H308" s="41" t="n"/>
      <c r="I308" s="42">
        <f>IF(H308="",DATE(2099,12,31),H308)</f>
        <v/>
      </c>
      <c r="J308" s="23">
        <f>F308*E308</f>
        <v/>
      </c>
      <c r="K308" s="23">
        <f>J308*INDEX(Settings!$C$31:$C$36,MATCH(D308,Settings!$B$31:$B$36,0))</f>
        <v/>
      </c>
      <c r="L308" s="23">
        <f>J308+K308</f>
        <v/>
      </c>
      <c r="M308" s="23">
        <f>MIN(L308,Settings!$C$25)</f>
        <v/>
      </c>
      <c r="N308" s="23">
        <f>IF(B308="IT",L308*Settings!$C$11+L308*Settings!$C$12,M308*Settings!$C$16+M308*Settings!$C$17+L308*Settings!$C$18+L308*Settings!$C$19+L308*Settings!$C$20+L308*Settings!$C$21*Settings!$C$22)</f>
        <v/>
      </c>
      <c r="O308" s="23">
        <f>IF(B308="IT",J308/Settings!$C$13,0)</f>
        <v/>
      </c>
      <c r="P308" s="23">
        <f>L308+N308+O308</f>
        <v/>
      </c>
    </row>
    <row r="309">
      <c r="A309" s="5" t="inlineStr">
        <is>
          <t>E00453</t>
        </is>
      </c>
      <c r="B309" s="5" t="inlineStr">
        <is>
          <t>IT</t>
        </is>
      </c>
      <c r="C309" s="5" t="inlineStr">
        <is>
          <t>Operations</t>
        </is>
      </c>
      <c r="D309" s="5" t="inlineStr">
        <is>
          <t>L1</t>
        </is>
      </c>
      <c r="E309" s="5" t="n">
        <v>1</v>
      </c>
      <c r="F309" s="5" t="n">
        <v>19450</v>
      </c>
      <c r="G309" s="41" t="n">
        <v>46179</v>
      </c>
      <c r="H309" s="41" t="n"/>
      <c r="I309" s="42">
        <f>IF(H309="",DATE(2099,12,31),H309)</f>
        <v/>
      </c>
      <c r="J309" s="23">
        <f>F309*E309</f>
        <v/>
      </c>
      <c r="K309" s="23">
        <f>J309*INDEX(Settings!$C$31:$C$36,MATCH(D309,Settings!$B$31:$B$36,0))</f>
        <v/>
      </c>
      <c r="L309" s="23">
        <f>J309+K309</f>
        <v/>
      </c>
      <c r="M309" s="23">
        <f>MIN(L309,Settings!$C$25)</f>
        <v/>
      </c>
      <c r="N309" s="23">
        <f>IF(B309="IT",L309*Settings!$C$11+L309*Settings!$C$12,M309*Settings!$C$16+M309*Settings!$C$17+L309*Settings!$C$18+L309*Settings!$C$19+L309*Settings!$C$20+L309*Settings!$C$21*Settings!$C$22)</f>
        <v/>
      </c>
      <c r="O309" s="23">
        <f>IF(B309="IT",J309/Settings!$C$13,0)</f>
        <v/>
      </c>
      <c r="P309" s="23">
        <f>L309+N309+O309</f>
        <v/>
      </c>
    </row>
    <row r="310">
      <c r="A310" s="5" t="inlineStr">
        <is>
          <t>E00456</t>
        </is>
      </c>
      <c r="B310" s="5" t="inlineStr">
        <is>
          <t>IT</t>
        </is>
      </c>
      <c r="C310" s="5" t="inlineStr">
        <is>
          <t>Customer Service</t>
        </is>
      </c>
      <c r="D310" s="5" t="inlineStr">
        <is>
          <t>L5</t>
        </is>
      </c>
      <c r="E310" s="5" t="n">
        <v>1</v>
      </c>
      <c r="F310" s="5" t="n">
        <v>79200</v>
      </c>
      <c r="G310" s="41" t="n">
        <v>42378</v>
      </c>
      <c r="H310" s="41" t="n"/>
      <c r="I310" s="42">
        <f>IF(H310="",DATE(2099,12,31),H310)</f>
        <v/>
      </c>
      <c r="J310" s="23">
        <f>F310*E310</f>
        <v/>
      </c>
      <c r="K310" s="23">
        <f>J310*INDEX(Settings!$C$31:$C$36,MATCH(D310,Settings!$B$31:$B$36,0))</f>
        <v/>
      </c>
      <c r="L310" s="23">
        <f>J310+K310</f>
        <v/>
      </c>
      <c r="M310" s="23">
        <f>MIN(L310,Settings!$C$25)</f>
        <v/>
      </c>
      <c r="N310" s="23">
        <f>IF(B310="IT",L310*Settings!$C$11+L310*Settings!$C$12,M310*Settings!$C$16+M310*Settings!$C$17+L310*Settings!$C$18+L310*Settings!$C$19+L310*Settings!$C$20+L310*Settings!$C$21*Settings!$C$22)</f>
        <v/>
      </c>
      <c r="O310" s="23">
        <f>IF(B310="IT",J310/Settings!$C$13,0)</f>
        <v/>
      </c>
      <c r="P310" s="23">
        <f>L310+N310+O310</f>
        <v/>
      </c>
    </row>
    <row r="311">
      <c r="A311" s="5" t="inlineStr">
        <is>
          <t>E00457</t>
        </is>
      </c>
      <c r="B311" s="5" t="inlineStr">
        <is>
          <t>PL</t>
        </is>
      </c>
      <c r="C311" s="5" t="inlineStr">
        <is>
          <t>Customer Service</t>
        </is>
      </c>
      <c r="D311" s="5" t="inlineStr">
        <is>
          <t>L1</t>
        </is>
      </c>
      <c r="E311" s="5" t="n">
        <v>1</v>
      </c>
      <c r="F311" s="5" t="n">
        <v>18500</v>
      </c>
      <c r="G311" s="41" t="n">
        <v>41112</v>
      </c>
      <c r="H311" s="41" t="n">
        <v>46139</v>
      </c>
      <c r="I311" s="42">
        <f>IF(H311="",DATE(2099,12,31),H311)</f>
        <v/>
      </c>
      <c r="J311" s="23">
        <f>F311*E311</f>
        <v/>
      </c>
      <c r="K311" s="23">
        <f>J311*INDEX(Settings!$C$31:$C$36,MATCH(D311,Settings!$B$31:$B$36,0))</f>
        <v/>
      </c>
      <c r="L311" s="23">
        <f>J311+K311</f>
        <v/>
      </c>
      <c r="M311" s="23">
        <f>MIN(L311,Settings!$C$25)</f>
        <v/>
      </c>
      <c r="N311" s="23">
        <f>IF(B311="IT",L311*Settings!$C$11+L311*Settings!$C$12,M311*Settings!$C$16+M311*Settings!$C$17+L311*Settings!$C$18+L311*Settings!$C$19+L311*Settings!$C$20+L311*Settings!$C$21*Settings!$C$22)</f>
        <v/>
      </c>
      <c r="O311" s="23">
        <f>IF(B311="IT",J311/Settings!$C$13,0)</f>
        <v/>
      </c>
      <c r="P311" s="23">
        <f>L311+N311+O311</f>
        <v/>
      </c>
    </row>
    <row r="312">
      <c r="A312" s="5" t="inlineStr">
        <is>
          <t>E00458</t>
        </is>
      </c>
      <c r="B312" s="5" t="inlineStr">
        <is>
          <t>IT</t>
        </is>
      </c>
      <c r="C312" s="5" t="inlineStr">
        <is>
          <t>Customer Service</t>
        </is>
      </c>
      <c r="D312" s="5" t="inlineStr">
        <is>
          <t>L1</t>
        </is>
      </c>
      <c r="E312" s="5" t="n">
        <v>1</v>
      </c>
      <c r="F312" s="5" t="n">
        <v>24600</v>
      </c>
      <c r="G312" s="41" t="n">
        <v>43775</v>
      </c>
      <c r="H312" s="41" t="n"/>
      <c r="I312" s="42">
        <f>IF(H312="",DATE(2099,12,31),H312)</f>
        <v/>
      </c>
      <c r="J312" s="23">
        <f>F312*E312</f>
        <v/>
      </c>
      <c r="K312" s="23">
        <f>J312*INDEX(Settings!$C$31:$C$36,MATCH(D312,Settings!$B$31:$B$36,0))</f>
        <v/>
      </c>
      <c r="L312" s="23">
        <f>J312+K312</f>
        <v/>
      </c>
      <c r="M312" s="23">
        <f>MIN(L312,Settings!$C$25)</f>
        <v/>
      </c>
      <c r="N312" s="23">
        <f>IF(B312="IT",L312*Settings!$C$11+L312*Settings!$C$12,M312*Settings!$C$16+M312*Settings!$C$17+L312*Settings!$C$18+L312*Settings!$C$19+L312*Settings!$C$20+L312*Settings!$C$21*Settings!$C$22)</f>
        <v/>
      </c>
      <c r="O312" s="23">
        <f>IF(B312="IT",J312/Settings!$C$13,0)</f>
        <v/>
      </c>
      <c r="P312" s="23">
        <f>L312+N312+O312</f>
        <v/>
      </c>
    </row>
    <row r="313">
      <c r="A313" s="5" t="inlineStr">
        <is>
          <t>E00460</t>
        </is>
      </c>
      <c r="B313" s="5" t="inlineStr">
        <is>
          <t>PL</t>
        </is>
      </c>
      <c r="C313" s="5" t="inlineStr">
        <is>
          <t>Customer Service</t>
        </is>
      </c>
      <c r="D313" s="5" t="inlineStr">
        <is>
          <t>L3</t>
        </is>
      </c>
      <c r="E313" s="5" t="n">
        <v>1</v>
      </c>
      <c r="F313" s="5" t="n">
        <v>30500</v>
      </c>
      <c r="G313" s="41" t="n">
        <v>45363</v>
      </c>
      <c r="H313" s="41" t="n"/>
      <c r="I313" s="42">
        <f>IF(H313="",DATE(2099,12,31),H313)</f>
        <v/>
      </c>
      <c r="J313" s="23">
        <f>F313*E313</f>
        <v/>
      </c>
      <c r="K313" s="23">
        <f>J313*INDEX(Settings!$C$31:$C$36,MATCH(D313,Settings!$B$31:$B$36,0))</f>
        <v/>
      </c>
      <c r="L313" s="23">
        <f>J313+K313</f>
        <v/>
      </c>
      <c r="M313" s="23">
        <f>MIN(L313,Settings!$C$25)</f>
        <v/>
      </c>
      <c r="N313" s="23">
        <f>IF(B313="IT",L313*Settings!$C$11+L313*Settings!$C$12,M313*Settings!$C$16+M313*Settings!$C$17+L313*Settings!$C$18+L313*Settings!$C$19+L313*Settings!$C$20+L313*Settings!$C$21*Settings!$C$22)</f>
        <v/>
      </c>
      <c r="O313" s="23">
        <f>IF(B313="IT",J313/Settings!$C$13,0)</f>
        <v/>
      </c>
      <c r="P313" s="23">
        <f>L313+N313+O313</f>
        <v/>
      </c>
    </row>
    <row r="314">
      <c r="A314" s="5" t="inlineStr">
        <is>
          <t>E00461</t>
        </is>
      </c>
      <c r="B314" s="5" t="inlineStr">
        <is>
          <t>PL</t>
        </is>
      </c>
      <c r="C314" s="5" t="inlineStr">
        <is>
          <t>Operations</t>
        </is>
      </c>
      <c r="D314" s="5" t="inlineStr">
        <is>
          <t>L3</t>
        </is>
      </c>
      <c r="E314" s="5" t="n">
        <v>1</v>
      </c>
      <c r="F314" s="5" t="n">
        <v>32400</v>
      </c>
      <c r="G314" s="41" t="n">
        <v>45567</v>
      </c>
      <c r="H314" s="41" t="n"/>
      <c r="I314" s="42">
        <f>IF(H314="",DATE(2099,12,31),H314)</f>
        <v/>
      </c>
      <c r="J314" s="23">
        <f>F314*E314</f>
        <v/>
      </c>
      <c r="K314" s="23">
        <f>J314*INDEX(Settings!$C$31:$C$36,MATCH(D314,Settings!$B$31:$B$36,0))</f>
        <v/>
      </c>
      <c r="L314" s="23">
        <f>J314+K314</f>
        <v/>
      </c>
      <c r="M314" s="23">
        <f>MIN(L314,Settings!$C$25)</f>
        <v/>
      </c>
      <c r="N314" s="23">
        <f>IF(B314="IT",L314*Settings!$C$11+L314*Settings!$C$12,M314*Settings!$C$16+M314*Settings!$C$17+L314*Settings!$C$18+L314*Settings!$C$19+L314*Settings!$C$20+L314*Settings!$C$21*Settings!$C$22)</f>
        <v/>
      </c>
      <c r="O314" s="23">
        <f>IF(B314="IT",J314/Settings!$C$13,0)</f>
        <v/>
      </c>
      <c r="P314" s="23">
        <f>L314+N314+O314</f>
        <v/>
      </c>
    </row>
    <row r="315">
      <c r="A315" s="5" t="inlineStr">
        <is>
          <t>E00462</t>
        </is>
      </c>
      <c r="B315" s="5" t="inlineStr">
        <is>
          <t>PL</t>
        </is>
      </c>
      <c r="C315" s="5" t="inlineStr">
        <is>
          <t>Operations</t>
        </is>
      </c>
      <c r="D315" s="5" t="inlineStr">
        <is>
          <t>L3</t>
        </is>
      </c>
      <c r="E315" s="5" t="n">
        <v>1</v>
      </c>
      <c r="F315" s="5" t="n">
        <v>33700</v>
      </c>
      <c r="G315" s="41" t="n">
        <v>44734</v>
      </c>
      <c r="H315" s="41" t="n">
        <v>45966</v>
      </c>
      <c r="I315" s="42">
        <f>IF(H315="",DATE(2099,12,31),H315)</f>
        <v/>
      </c>
      <c r="J315" s="23">
        <f>F315*E315</f>
        <v/>
      </c>
      <c r="K315" s="23">
        <f>J315*INDEX(Settings!$C$31:$C$36,MATCH(D315,Settings!$B$31:$B$36,0))</f>
        <v/>
      </c>
      <c r="L315" s="23">
        <f>J315+K315</f>
        <v/>
      </c>
      <c r="M315" s="23">
        <f>MIN(L315,Settings!$C$25)</f>
        <v/>
      </c>
      <c r="N315" s="23">
        <f>IF(B315="IT",L315*Settings!$C$11+L315*Settings!$C$12,M315*Settings!$C$16+M315*Settings!$C$17+L315*Settings!$C$18+L315*Settings!$C$19+L315*Settings!$C$20+L315*Settings!$C$21*Settings!$C$22)</f>
        <v/>
      </c>
      <c r="O315" s="23">
        <f>IF(B315="IT",J315/Settings!$C$13,0)</f>
        <v/>
      </c>
      <c r="P315" s="23">
        <f>L315+N315+O315</f>
        <v/>
      </c>
    </row>
    <row r="316">
      <c r="A316" s="5" t="inlineStr">
        <is>
          <t>E00463</t>
        </is>
      </c>
      <c r="B316" s="5" t="inlineStr">
        <is>
          <t>IT</t>
        </is>
      </c>
      <c r="C316" s="5" t="inlineStr">
        <is>
          <t>Customer Service</t>
        </is>
      </c>
      <c r="D316" s="5" t="inlineStr">
        <is>
          <t>L3</t>
        </is>
      </c>
      <c r="E316" s="5" t="n">
        <v>1</v>
      </c>
      <c r="F316" s="5" t="n">
        <v>33250</v>
      </c>
      <c r="G316" s="41" t="n">
        <v>45962</v>
      </c>
      <c r="H316" s="41" t="n">
        <v>46017</v>
      </c>
      <c r="I316" s="42">
        <f>IF(H316="",DATE(2099,12,31),H316)</f>
        <v/>
      </c>
      <c r="J316" s="23">
        <f>F316*E316</f>
        <v/>
      </c>
      <c r="K316" s="23">
        <f>J316*INDEX(Settings!$C$31:$C$36,MATCH(D316,Settings!$B$31:$B$36,0))</f>
        <v/>
      </c>
      <c r="L316" s="23">
        <f>J316+K316</f>
        <v/>
      </c>
      <c r="M316" s="23">
        <f>MIN(L316,Settings!$C$25)</f>
        <v/>
      </c>
      <c r="N316" s="23">
        <f>IF(B316="IT",L316*Settings!$C$11+L316*Settings!$C$12,M316*Settings!$C$16+M316*Settings!$C$17+L316*Settings!$C$18+L316*Settings!$C$19+L316*Settings!$C$20+L316*Settings!$C$21*Settings!$C$22)</f>
        <v/>
      </c>
      <c r="O316" s="23">
        <f>IF(B316="IT",J316/Settings!$C$13,0)</f>
        <v/>
      </c>
      <c r="P316" s="23">
        <f>L316+N316+O316</f>
        <v/>
      </c>
    </row>
    <row r="317">
      <c r="A317" s="5" t="inlineStr">
        <is>
          <t>E00465</t>
        </is>
      </c>
      <c r="B317" s="5" t="inlineStr">
        <is>
          <t>IT</t>
        </is>
      </c>
      <c r="C317" s="5" t="inlineStr">
        <is>
          <t>Operations</t>
        </is>
      </c>
      <c r="D317" s="5" t="inlineStr">
        <is>
          <t>L1</t>
        </is>
      </c>
      <c r="E317" s="5" t="n">
        <v>1</v>
      </c>
      <c r="F317" s="5" t="n">
        <v>26700</v>
      </c>
      <c r="G317" s="41" t="n">
        <v>45451</v>
      </c>
      <c r="H317" s="41" t="n"/>
      <c r="I317" s="42">
        <f>IF(H317="",DATE(2099,12,31),H317)</f>
        <v/>
      </c>
      <c r="J317" s="23">
        <f>F317*E317</f>
        <v/>
      </c>
      <c r="K317" s="23">
        <f>J317*INDEX(Settings!$C$31:$C$36,MATCH(D317,Settings!$B$31:$B$36,0))</f>
        <v/>
      </c>
      <c r="L317" s="23">
        <f>J317+K317</f>
        <v/>
      </c>
      <c r="M317" s="23">
        <f>MIN(L317,Settings!$C$25)</f>
        <v/>
      </c>
      <c r="N317" s="23">
        <f>IF(B317="IT",L317*Settings!$C$11+L317*Settings!$C$12,M317*Settings!$C$16+M317*Settings!$C$17+L317*Settings!$C$18+L317*Settings!$C$19+L317*Settings!$C$20+L317*Settings!$C$21*Settings!$C$22)</f>
        <v/>
      </c>
      <c r="O317" s="23">
        <f>IF(B317="IT",J317/Settings!$C$13,0)</f>
        <v/>
      </c>
      <c r="P317" s="23">
        <f>L317+N317+O317</f>
        <v/>
      </c>
    </row>
    <row r="318">
      <c r="A318" s="5" t="inlineStr">
        <is>
          <t>E00466</t>
        </is>
      </c>
      <c r="B318" s="5" t="inlineStr">
        <is>
          <t>IT</t>
        </is>
      </c>
      <c r="C318" s="5" t="inlineStr">
        <is>
          <t>Customer Service</t>
        </is>
      </c>
      <c r="D318" s="5" t="inlineStr">
        <is>
          <t>L3</t>
        </is>
      </c>
      <c r="E318" s="5" t="n">
        <v>1</v>
      </c>
      <c r="F318" s="5" t="n">
        <v>40600</v>
      </c>
      <c r="G318" s="41" t="n">
        <v>43179</v>
      </c>
      <c r="H318" s="41" t="n"/>
      <c r="I318" s="42">
        <f>IF(H318="",DATE(2099,12,31),H318)</f>
        <v/>
      </c>
      <c r="J318" s="23">
        <f>F318*E318</f>
        <v/>
      </c>
      <c r="K318" s="23">
        <f>J318*INDEX(Settings!$C$31:$C$36,MATCH(D318,Settings!$B$31:$B$36,0))</f>
        <v/>
      </c>
      <c r="L318" s="23">
        <f>J318+K318</f>
        <v/>
      </c>
      <c r="M318" s="23">
        <f>MIN(L318,Settings!$C$25)</f>
        <v/>
      </c>
      <c r="N318" s="23">
        <f>IF(B318="IT",L318*Settings!$C$11+L318*Settings!$C$12,M318*Settings!$C$16+M318*Settings!$C$17+L318*Settings!$C$18+L318*Settings!$C$19+L318*Settings!$C$20+L318*Settings!$C$21*Settings!$C$22)</f>
        <v/>
      </c>
      <c r="O318" s="23">
        <f>IF(B318="IT",J318/Settings!$C$13,0)</f>
        <v/>
      </c>
      <c r="P318" s="23">
        <f>L318+N318+O318</f>
        <v/>
      </c>
    </row>
    <row r="319">
      <c r="A319" s="5" t="inlineStr">
        <is>
          <t>E00469</t>
        </is>
      </c>
      <c r="B319" s="5" t="inlineStr">
        <is>
          <t>PL</t>
        </is>
      </c>
      <c r="C319" s="5" t="inlineStr">
        <is>
          <t>HR</t>
        </is>
      </c>
      <c r="D319" s="5" t="inlineStr">
        <is>
          <t>L3</t>
        </is>
      </c>
      <c r="E319" s="5" t="n">
        <v>1</v>
      </c>
      <c r="F319" s="5" t="n">
        <v>34700</v>
      </c>
      <c r="G319" s="41" t="n">
        <v>45348</v>
      </c>
      <c r="H319" s="41" t="n"/>
      <c r="I319" s="42">
        <f>IF(H319="",DATE(2099,12,31),H319)</f>
        <v/>
      </c>
      <c r="J319" s="23">
        <f>F319*E319</f>
        <v/>
      </c>
      <c r="K319" s="23">
        <f>J319*INDEX(Settings!$C$31:$C$36,MATCH(D319,Settings!$B$31:$B$36,0))</f>
        <v/>
      </c>
      <c r="L319" s="23">
        <f>J319+K319</f>
        <v/>
      </c>
      <c r="M319" s="23">
        <f>MIN(L319,Settings!$C$25)</f>
        <v/>
      </c>
      <c r="N319" s="23">
        <f>IF(B319="IT",L319*Settings!$C$11+L319*Settings!$C$12,M319*Settings!$C$16+M319*Settings!$C$17+L319*Settings!$C$18+L319*Settings!$C$19+L319*Settings!$C$20+L319*Settings!$C$21*Settings!$C$22)</f>
        <v/>
      </c>
      <c r="O319" s="23">
        <f>IF(B319="IT",J319/Settings!$C$13,0)</f>
        <v/>
      </c>
      <c r="P319" s="23">
        <f>L319+N319+O319</f>
        <v/>
      </c>
    </row>
    <row r="320">
      <c r="A320" s="5" t="inlineStr">
        <is>
          <t>E00470</t>
        </is>
      </c>
      <c r="B320" s="5" t="inlineStr">
        <is>
          <t>PL</t>
        </is>
      </c>
      <c r="C320" s="5" t="inlineStr">
        <is>
          <t>Tech</t>
        </is>
      </c>
      <c r="D320" s="5" t="inlineStr">
        <is>
          <t>L2</t>
        </is>
      </c>
      <c r="E320" s="5" t="n">
        <v>1</v>
      </c>
      <c r="F320" s="5" t="n">
        <v>25550</v>
      </c>
      <c r="G320" s="41" t="n">
        <v>46036</v>
      </c>
      <c r="H320" s="41" t="n"/>
      <c r="I320" s="42">
        <f>IF(H320="",DATE(2099,12,31),H320)</f>
        <v/>
      </c>
      <c r="J320" s="23">
        <f>F320*E320</f>
        <v/>
      </c>
      <c r="K320" s="23">
        <f>J320*INDEX(Settings!$C$31:$C$36,MATCH(D320,Settings!$B$31:$B$36,0))</f>
        <v/>
      </c>
      <c r="L320" s="23">
        <f>J320+K320</f>
        <v/>
      </c>
      <c r="M320" s="23">
        <f>MIN(L320,Settings!$C$25)</f>
        <v/>
      </c>
      <c r="N320" s="23">
        <f>IF(B320="IT",L320*Settings!$C$11+L320*Settings!$C$12,M320*Settings!$C$16+M320*Settings!$C$17+L320*Settings!$C$18+L320*Settings!$C$19+L320*Settings!$C$20+L320*Settings!$C$21*Settings!$C$22)</f>
        <v/>
      </c>
      <c r="O320" s="23">
        <f>IF(B320="IT",J320/Settings!$C$13,0)</f>
        <v/>
      </c>
      <c r="P320" s="23">
        <f>L320+N320+O320</f>
        <v/>
      </c>
    </row>
    <row r="321">
      <c r="A321" s="5" t="inlineStr">
        <is>
          <t>E00471</t>
        </is>
      </c>
      <c r="B321" s="5" t="inlineStr">
        <is>
          <t>IT</t>
        </is>
      </c>
      <c r="C321" s="5" t="inlineStr">
        <is>
          <t>Sales</t>
        </is>
      </c>
      <c r="D321" s="5" t="inlineStr">
        <is>
          <t>L2</t>
        </is>
      </c>
      <c r="E321" s="5" t="n">
        <v>1</v>
      </c>
      <c r="F321" s="5" t="n">
        <v>34200</v>
      </c>
      <c r="G321" s="41" t="n">
        <v>45051</v>
      </c>
      <c r="H321" s="41" t="n"/>
      <c r="I321" s="42">
        <f>IF(H321="",DATE(2099,12,31),H321)</f>
        <v/>
      </c>
      <c r="J321" s="23">
        <f>F321*E321</f>
        <v/>
      </c>
      <c r="K321" s="23">
        <f>J321*INDEX(Settings!$C$31:$C$36,MATCH(D321,Settings!$B$31:$B$36,0))</f>
        <v/>
      </c>
      <c r="L321" s="23">
        <f>J321+K321</f>
        <v/>
      </c>
      <c r="M321" s="23">
        <f>MIN(L321,Settings!$C$25)</f>
        <v/>
      </c>
      <c r="N321" s="23">
        <f>IF(B321="IT",L321*Settings!$C$11+L321*Settings!$C$12,M321*Settings!$C$16+M321*Settings!$C$17+L321*Settings!$C$18+L321*Settings!$C$19+L321*Settings!$C$20+L321*Settings!$C$21*Settings!$C$22)</f>
        <v/>
      </c>
      <c r="O321" s="23">
        <f>IF(B321="IT",J321/Settings!$C$13,0)</f>
        <v/>
      </c>
      <c r="P321" s="23">
        <f>L321+N321+O321</f>
        <v/>
      </c>
    </row>
    <row r="322">
      <c r="A322" s="5" t="inlineStr">
        <is>
          <t>E00472</t>
        </is>
      </c>
      <c r="B322" s="5" t="inlineStr">
        <is>
          <t>IT</t>
        </is>
      </c>
      <c r="C322" s="5" t="inlineStr">
        <is>
          <t>HR</t>
        </is>
      </c>
      <c r="D322" s="5" t="inlineStr">
        <is>
          <t>L2</t>
        </is>
      </c>
      <c r="E322" s="5" t="n">
        <v>1</v>
      </c>
      <c r="F322" s="5" t="n">
        <v>30200</v>
      </c>
      <c r="G322" s="41" t="n">
        <v>45677</v>
      </c>
      <c r="H322" s="41" t="n">
        <v>45992</v>
      </c>
      <c r="I322" s="42">
        <f>IF(H322="",DATE(2099,12,31),H322)</f>
        <v/>
      </c>
      <c r="J322" s="23">
        <f>F322*E322</f>
        <v/>
      </c>
      <c r="K322" s="23">
        <f>J322*INDEX(Settings!$C$31:$C$36,MATCH(D322,Settings!$B$31:$B$36,0))</f>
        <v/>
      </c>
      <c r="L322" s="23">
        <f>J322+K322</f>
        <v/>
      </c>
      <c r="M322" s="23">
        <f>MIN(L322,Settings!$C$25)</f>
        <v/>
      </c>
      <c r="N322" s="23">
        <f>IF(B322="IT",L322*Settings!$C$11+L322*Settings!$C$12,M322*Settings!$C$16+M322*Settings!$C$17+L322*Settings!$C$18+L322*Settings!$C$19+L322*Settings!$C$20+L322*Settings!$C$21*Settings!$C$22)</f>
        <v/>
      </c>
      <c r="O322" s="23">
        <f>IF(B322="IT",J322/Settings!$C$13,0)</f>
        <v/>
      </c>
      <c r="P322" s="23">
        <f>L322+N322+O322</f>
        <v/>
      </c>
    </row>
    <row r="323">
      <c r="A323" s="5" t="inlineStr">
        <is>
          <t>E00473</t>
        </is>
      </c>
      <c r="B323" s="5" t="inlineStr">
        <is>
          <t>PL</t>
        </is>
      </c>
      <c r="C323" s="5" t="inlineStr">
        <is>
          <t>Tech</t>
        </is>
      </c>
      <c r="D323" s="5" t="inlineStr">
        <is>
          <t>L2</t>
        </is>
      </c>
      <c r="E323" s="5" t="n">
        <v>1</v>
      </c>
      <c r="F323" s="5" t="n">
        <v>33150</v>
      </c>
      <c r="G323" s="41" t="n">
        <v>44458</v>
      </c>
      <c r="H323" s="41" t="n"/>
      <c r="I323" s="42">
        <f>IF(H323="",DATE(2099,12,31),H323)</f>
        <v/>
      </c>
      <c r="J323" s="23">
        <f>F323*E323</f>
        <v/>
      </c>
      <c r="K323" s="23">
        <f>J323*INDEX(Settings!$C$31:$C$36,MATCH(D323,Settings!$B$31:$B$36,0))</f>
        <v/>
      </c>
      <c r="L323" s="23">
        <f>J323+K323</f>
        <v/>
      </c>
      <c r="M323" s="23">
        <f>MIN(L323,Settings!$C$25)</f>
        <v/>
      </c>
      <c r="N323" s="23">
        <f>IF(B323="IT",L323*Settings!$C$11+L323*Settings!$C$12,M323*Settings!$C$16+M323*Settings!$C$17+L323*Settings!$C$18+L323*Settings!$C$19+L323*Settings!$C$20+L323*Settings!$C$21*Settings!$C$22)</f>
        <v/>
      </c>
      <c r="O323" s="23">
        <f>IF(B323="IT",J323/Settings!$C$13,0)</f>
        <v/>
      </c>
      <c r="P323" s="23">
        <f>L323+N323+O323</f>
        <v/>
      </c>
    </row>
    <row r="324">
      <c r="A324" s="5" t="inlineStr">
        <is>
          <t>E00475</t>
        </is>
      </c>
      <c r="B324" s="5" t="inlineStr">
        <is>
          <t>IT</t>
        </is>
      </c>
      <c r="C324" s="5" t="inlineStr">
        <is>
          <t>Operations</t>
        </is>
      </c>
      <c r="D324" s="5" t="inlineStr">
        <is>
          <t>L2</t>
        </is>
      </c>
      <c r="E324" s="5" t="n">
        <v>1</v>
      </c>
      <c r="F324" s="5" t="n">
        <v>27350</v>
      </c>
      <c r="G324" s="41" t="n">
        <v>45864</v>
      </c>
      <c r="H324" s="41" t="n"/>
      <c r="I324" s="42">
        <f>IF(H324="",DATE(2099,12,31),H324)</f>
        <v/>
      </c>
      <c r="J324" s="23">
        <f>F324*E324</f>
        <v/>
      </c>
      <c r="K324" s="23">
        <f>J324*INDEX(Settings!$C$31:$C$36,MATCH(D324,Settings!$B$31:$B$36,0))</f>
        <v/>
      </c>
      <c r="L324" s="23">
        <f>J324+K324</f>
        <v/>
      </c>
      <c r="M324" s="23">
        <f>MIN(L324,Settings!$C$25)</f>
        <v/>
      </c>
      <c r="N324" s="23">
        <f>IF(B324="IT",L324*Settings!$C$11+L324*Settings!$C$12,M324*Settings!$C$16+M324*Settings!$C$17+L324*Settings!$C$18+L324*Settings!$C$19+L324*Settings!$C$20+L324*Settings!$C$21*Settings!$C$22)</f>
        <v/>
      </c>
      <c r="O324" s="23">
        <f>IF(B324="IT",J324/Settings!$C$13,0)</f>
        <v/>
      </c>
      <c r="P324" s="23">
        <f>L324+N324+O324</f>
        <v/>
      </c>
    </row>
    <row r="325">
      <c r="A325" s="5" t="inlineStr">
        <is>
          <t>E00481</t>
        </is>
      </c>
      <c r="B325" s="5" t="inlineStr">
        <is>
          <t>PL</t>
        </is>
      </c>
      <c r="C325" s="5" t="inlineStr">
        <is>
          <t>Tech</t>
        </is>
      </c>
      <c r="D325" s="5" t="inlineStr">
        <is>
          <t>L2</t>
        </is>
      </c>
      <c r="E325" s="5" t="n">
        <v>1</v>
      </c>
      <c r="F325" s="5" t="n">
        <v>29400</v>
      </c>
      <c r="G325" s="41" t="n">
        <v>46072</v>
      </c>
      <c r="H325" s="41" t="n">
        <v>46197</v>
      </c>
      <c r="I325" s="42">
        <f>IF(H325="",DATE(2099,12,31),H325)</f>
        <v/>
      </c>
      <c r="J325" s="23">
        <f>F325*E325</f>
        <v/>
      </c>
      <c r="K325" s="23">
        <f>J325*INDEX(Settings!$C$31:$C$36,MATCH(D325,Settings!$B$31:$B$36,0))</f>
        <v/>
      </c>
      <c r="L325" s="23">
        <f>J325+K325</f>
        <v/>
      </c>
      <c r="M325" s="23">
        <f>MIN(L325,Settings!$C$25)</f>
        <v/>
      </c>
      <c r="N325" s="23">
        <f>IF(B325="IT",L325*Settings!$C$11+L325*Settings!$C$12,M325*Settings!$C$16+M325*Settings!$C$17+L325*Settings!$C$18+L325*Settings!$C$19+L325*Settings!$C$20+L325*Settings!$C$21*Settings!$C$22)</f>
        <v/>
      </c>
      <c r="O325" s="23">
        <f>IF(B325="IT",J325/Settings!$C$13,0)</f>
        <v/>
      </c>
      <c r="P325" s="23">
        <f>L325+N325+O325</f>
        <v/>
      </c>
    </row>
    <row r="326">
      <c r="A326" s="5" t="inlineStr">
        <is>
          <t>E00482</t>
        </is>
      </c>
      <c r="B326" s="5" t="inlineStr">
        <is>
          <t>PL</t>
        </is>
      </c>
      <c r="C326" s="5" t="inlineStr">
        <is>
          <t>Tech</t>
        </is>
      </c>
      <c r="D326" s="5" t="inlineStr">
        <is>
          <t>L1</t>
        </is>
      </c>
      <c r="E326" s="5" t="n">
        <v>1</v>
      </c>
      <c r="F326" s="5" t="n">
        <v>24300</v>
      </c>
      <c r="G326" s="41" t="n">
        <v>43013</v>
      </c>
      <c r="H326" s="41" t="n"/>
      <c r="I326" s="42">
        <f>IF(H326="",DATE(2099,12,31),H326)</f>
        <v/>
      </c>
      <c r="J326" s="23">
        <f>F326*E326</f>
        <v/>
      </c>
      <c r="K326" s="23">
        <f>J326*INDEX(Settings!$C$31:$C$36,MATCH(D326,Settings!$B$31:$B$36,0))</f>
        <v/>
      </c>
      <c r="L326" s="23">
        <f>J326+K326</f>
        <v/>
      </c>
      <c r="M326" s="23">
        <f>MIN(L326,Settings!$C$25)</f>
        <v/>
      </c>
      <c r="N326" s="23">
        <f>IF(B326="IT",L326*Settings!$C$11+L326*Settings!$C$12,M326*Settings!$C$16+M326*Settings!$C$17+L326*Settings!$C$18+L326*Settings!$C$19+L326*Settings!$C$20+L326*Settings!$C$21*Settings!$C$22)</f>
        <v/>
      </c>
      <c r="O326" s="23">
        <f>IF(B326="IT",J326/Settings!$C$13,0)</f>
        <v/>
      </c>
      <c r="P326" s="23">
        <f>L326+N326+O326</f>
        <v/>
      </c>
    </row>
    <row r="327">
      <c r="A327" s="5" t="inlineStr">
        <is>
          <t>E00484</t>
        </is>
      </c>
      <c r="B327" s="5" t="inlineStr">
        <is>
          <t>PL</t>
        </is>
      </c>
      <c r="C327" s="5" t="inlineStr">
        <is>
          <t>Operations</t>
        </is>
      </c>
      <c r="D327" s="5" t="inlineStr">
        <is>
          <t>L2</t>
        </is>
      </c>
      <c r="E327" s="5" t="n">
        <v>1</v>
      </c>
      <c r="F327" s="5" t="n">
        <v>23600</v>
      </c>
      <c r="G327" s="41" t="n">
        <v>42529</v>
      </c>
      <c r="H327" s="41" t="n"/>
      <c r="I327" s="42">
        <f>IF(H327="",DATE(2099,12,31),H327)</f>
        <v/>
      </c>
      <c r="J327" s="23">
        <f>F327*E327</f>
        <v/>
      </c>
      <c r="K327" s="23">
        <f>J327*INDEX(Settings!$C$31:$C$36,MATCH(D327,Settings!$B$31:$B$36,0))</f>
        <v/>
      </c>
      <c r="L327" s="23">
        <f>J327+K327</f>
        <v/>
      </c>
      <c r="M327" s="23">
        <f>MIN(L327,Settings!$C$25)</f>
        <v/>
      </c>
      <c r="N327" s="23">
        <f>IF(B327="IT",L327*Settings!$C$11+L327*Settings!$C$12,M327*Settings!$C$16+M327*Settings!$C$17+L327*Settings!$C$18+L327*Settings!$C$19+L327*Settings!$C$20+L327*Settings!$C$21*Settings!$C$22)</f>
        <v/>
      </c>
      <c r="O327" s="23">
        <f>IF(B327="IT",J327/Settings!$C$13,0)</f>
        <v/>
      </c>
      <c r="P327" s="23">
        <f>L327+N327+O327</f>
        <v/>
      </c>
    </row>
    <row r="328">
      <c r="A328" s="5" t="inlineStr">
        <is>
          <t>E00485</t>
        </is>
      </c>
      <c r="B328" s="5" t="inlineStr">
        <is>
          <t>PL</t>
        </is>
      </c>
      <c r="C328" s="5" t="inlineStr">
        <is>
          <t>Operations</t>
        </is>
      </c>
      <c r="D328" s="5" t="inlineStr">
        <is>
          <t>L3</t>
        </is>
      </c>
      <c r="E328" s="5" t="n">
        <v>1</v>
      </c>
      <c r="F328" s="5" t="n">
        <v>22950</v>
      </c>
      <c r="G328" s="41" t="n">
        <v>46146</v>
      </c>
      <c r="H328" s="41" t="n"/>
      <c r="I328" s="42">
        <f>IF(H328="",DATE(2099,12,31),H328)</f>
        <v/>
      </c>
      <c r="J328" s="23">
        <f>F328*E328</f>
        <v/>
      </c>
      <c r="K328" s="23">
        <f>J328*INDEX(Settings!$C$31:$C$36,MATCH(D328,Settings!$B$31:$B$36,0))</f>
        <v/>
      </c>
      <c r="L328" s="23">
        <f>J328+K328</f>
        <v/>
      </c>
      <c r="M328" s="23">
        <f>MIN(L328,Settings!$C$25)</f>
        <v/>
      </c>
      <c r="N328" s="23">
        <f>IF(B328="IT",L328*Settings!$C$11+L328*Settings!$C$12,M328*Settings!$C$16+M328*Settings!$C$17+L328*Settings!$C$18+L328*Settings!$C$19+L328*Settings!$C$20+L328*Settings!$C$21*Settings!$C$22)</f>
        <v/>
      </c>
      <c r="O328" s="23">
        <f>IF(B328="IT",J328/Settings!$C$13,0)</f>
        <v/>
      </c>
      <c r="P328" s="23">
        <f>L328+N328+O328</f>
        <v/>
      </c>
    </row>
    <row r="329">
      <c r="A329" s="5" t="inlineStr">
        <is>
          <t>E00487</t>
        </is>
      </c>
      <c r="B329" s="5" t="inlineStr">
        <is>
          <t>PL</t>
        </is>
      </c>
      <c r="C329" s="5" t="inlineStr">
        <is>
          <t>Sales</t>
        </is>
      </c>
      <c r="D329" s="5" t="inlineStr">
        <is>
          <t>L2</t>
        </is>
      </c>
      <c r="E329" s="5" t="n">
        <v>1</v>
      </c>
      <c r="F329" s="5" t="n">
        <v>26050</v>
      </c>
      <c r="G329" s="41" t="n">
        <v>45824</v>
      </c>
      <c r="H329" s="41" t="n"/>
      <c r="I329" s="42">
        <f>IF(H329="",DATE(2099,12,31),H329)</f>
        <v/>
      </c>
      <c r="J329" s="23">
        <f>F329*E329</f>
        <v/>
      </c>
      <c r="K329" s="23">
        <f>J329*INDEX(Settings!$C$31:$C$36,MATCH(D329,Settings!$B$31:$B$36,0))</f>
        <v/>
      </c>
      <c r="L329" s="23">
        <f>J329+K329</f>
        <v/>
      </c>
      <c r="M329" s="23">
        <f>MIN(L329,Settings!$C$25)</f>
        <v/>
      </c>
      <c r="N329" s="23">
        <f>IF(B329="IT",L329*Settings!$C$11+L329*Settings!$C$12,M329*Settings!$C$16+M329*Settings!$C$17+L329*Settings!$C$18+L329*Settings!$C$19+L329*Settings!$C$20+L329*Settings!$C$21*Settings!$C$22)</f>
        <v/>
      </c>
      <c r="O329" s="23">
        <f>IF(B329="IT",J329/Settings!$C$13,0)</f>
        <v/>
      </c>
      <c r="P329" s="23">
        <f>L329+N329+O329</f>
        <v/>
      </c>
    </row>
    <row r="330">
      <c r="A330" s="5" t="inlineStr">
        <is>
          <t>E00489</t>
        </is>
      </c>
      <c r="B330" s="5" t="inlineStr">
        <is>
          <t>IT</t>
        </is>
      </c>
      <c r="C330" s="5" t="inlineStr">
        <is>
          <t>Sales</t>
        </is>
      </c>
      <c r="D330" s="5" t="inlineStr">
        <is>
          <t>L3</t>
        </is>
      </c>
      <c r="E330" s="5" t="n">
        <v>1</v>
      </c>
      <c r="F330" s="5" t="n">
        <v>45400</v>
      </c>
      <c r="G330" s="41" t="n">
        <v>45058</v>
      </c>
      <c r="H330" s="41" t="n"/>
      <c r="I330" s="42">
        <f>IF(H330="",DATE(2099,12,31),H330)</f>
        <v/>
      </c>
      <c r="J330" s="23">
        <f>F330*E330</f>
        <v/>
      </c>
      <c r="K330" s="23">
        <f>J330*INDEX(Settings!$C$31:$C$36,MATCH(D330,Settings!$B$31:$B$36,0))</f>
        <v/>
      </c>
      <c r="L330" s="23">
        <f>J330+K330</f>
        <v/>
      </c>
      <c r="M330" s="23">
        <f>MIN(L330,Settings!$C$25)</f>
        <v/>
      </c>
      <c r="N330" s="23">
        <f>IF(B330="IT",L330*Settings!$C$11+L330*Settings!$C$12,M330*Settings!$C$16+M330*Settings!$C$17+L330*Settings!$C$18+L330*Settings!$C$19+L330*Settings!$C$20+L330*Settings!$C$21*Settings!$C$22)</f>
        <v/>
      </c>
      <c r="O330" s="23">
        <f>IF(B330="IT",J330/Settings!$C$13,0)</f>
        <v/>
      </c>
      <c r="P330" s="23">
        <f>L330+N330+O330</f>
        <v/>
      </c>
    </row>
    <row r="331">
      <c r="A331" s="5" t="inlineStr">
        <is>
          <t>E00491</t>
        </is>
      </c>
      <c r="B331" s="5" t="inlineStr">
        <is>
          <t>PL</t>
        </is>
      </c>
      <c r="C331" s="5" t="inlineStr">
        <is>
          <t>Customer Service</t>
        </is>
      </c>
      <c r="D331" s="5" t="inlineStr">
        <is>
          <t>L1</t>
        </is>
      </c>
      <c r="E331" s="5" t="n">
        <v>1</v>
      </c>
      <c r="F331" s="5" t="n">
        <v>23050</v>
      </c>
      <c r="G331" s="41" t="n">
        <v>42491</v>
      </c>
      <c r="H331" s="41" t="n"/>
      <c r="I331" s="42">
        <f>IF(H331="",DATE(2099,12,31),H331)</f>
        <v/>
      </c>
      <c r="J331" s="23">
        <f>F331*E331</f>
        <v/>
      </c>
      <c r="K331" s="23">
        <f>J331*INDEX(Settings!$C$31:$C$36,MATCH(D331,Settings!$B$31:$B$36,0))</f>
        <v/>
      </c>
      <c r="L331" s="23">
        <f>J331+K331</f>
        <v/>
      </c>
      <c r="M331" s="23">
        <f>MIN(L331,Settings!$C$25)</f>
        <v/>
      </c>
      <c r="N331" s="23">
        <f>IF(B331="IT",L331*Settings!$C$11+L331*Settings!$C$12,M331*Settings!$C$16+M331*Settings!$C$17+L331*Settings!$C$18+L331*Settings!$C$19+L331*Settings!$C$20+L331*Settings!$C$21*Settings!$C$22)</f>
        <v/>
      </c>
      <c r="O331" s="23">
        <f>IF(B331="IT",J331/Settings!$C$13,0)</f>
        <v/>
      </c>
      <c r="P331" s="23">
        <f>L331+N331+O331</f>
        <v/>
      </c>
    </row>
    <row r="332">
      <c r="A332" s="5" t="inlineStr">
        <is>
          <t>E00493</t>
        </is>
      </c>
      <c r="B332" s="5" t="inlineStr">
        <is>
          <t>PL</t>
        </is>
      </c>
      <c r="C332" s="5" t="inlineStr">
        <is>
          <t>HR</t>
        </is>
      </c>
      <c r="D332" s="5" t="inlineStr">
        <is>
          <t>L3</t>
        </is>
      </c>
      <c r="E332" s="5" t="n">
        <v>1</v>
      </c>
      <c r="F332" s="5" t="n">
        <v>36600</v>
      </c>
      <c r="G332" s="41" t="n">
        <v>45231</v>
      </c>
      <c r="H332" s="41" t="n"/>
      <c r="I332" s="42">
        <f>IF(H332="",DATE(2099,12,31),H332)</f>
        <v/>
      </c>
      <c r="J332" s="23">
        <f>F332*E332</f>
        <v/>
      </c>
      <c r="K332" s="23">
        <f>J332*INDEX(Settings!$C$31:$C$36,MATCH(D332,Settings!$B$31:$B$36,0))</f>
        <v/>
      </c>
      <c r="L332" s="23">
        <f>J332+K332</f>
        <v/>
      </c>
      <c r="M332" s="23">
        <f>MIN(L332,Settings!$C$25)</f>
        <v/>
      </c>
      <c r="N332" s="23">
        <f>IF(B332="IT",L332*Settings!$C$11+L332*Settings!$C$12,M332*Settings!$C$16+M332*Settings!$C$17+L332*Settings!$C$18+L332*Settings!$C$19+L332*Settings!$C$20+L332*Settings!$C$21*Settings!$C$22)</f>
        <v/>
      </c>
      <c r="O332" s="23">
        <f>IF(B332="IT",J332/Settings!$C$13,0)</f>
        <v/>
      </c>
      <c r="P332" s="23">
        <f>L332+N332+O332</f>
        <v/>
      </c>
    </row>
    <row r="333">
      <c r="A333" s="5" t="inlineStr">
        <is>
          <t>E00495</t>
        </is>
      </c>
      <c r="B333" s="5" t="inlineStr">
        <is>
          <t>PL</t>
        </is>
      </c>
      <c r="C333" s="5" t="inlineStr">
        <is>
          <t>Operations</t>
        </is>
      </c>
      <c r="D333" s="5" t="inlineStr">
        <is>
          <t>L2</t>
        </is>
      </c>
      <c r="E333" s="5" t="n">
        <v>1</v>
      </c>
      <c r="F333" s="5" t="n">
        <v>25700</v>
      </c>
      <c r="G333" s="41" t="n">
        <v>43384</v>
      </c>
      <c r="H333" s="41" t="n"/>
      <c r="I333" s="42">
        <f>IF(H333="",DATE(2099,12,31),H333)</f>
        <v/>
      </c>
      <c r="J333" s="23">
        <f>F333*E333</f>
        <v/>
      </c>
      <c r="K333" s="23">
        <f>J333*INDEX(Settings!$C$31:$C$36,MATCH(D333,Settings!$B$31:$B$36,0))</f>
        <v/>
      </c>
      <c r="L333" s="23">
        <f>J333+K333</f>
        <v/>
      </c>
      <c r="M333" s="23">
        <f>MIN(L333,Settings!$C$25)</f>
        <v/>
      </c>
      <c r="N333" s="23">
        <f>IF(B333="IT",L333*Settings!$C$11+L333*Settings!$C$12,M333*Settings!$C$16+M333*Settings!$C$17+L333*Settings!$C$18+L333*Settings!$C$19+L333*Settings!$C$20+L333*Settings!$C$21*Settings!$C$22)</f>
        <v/>
      </c>
      <c r="O333" s="23">
        <f>IF(B333="IT",J333/Settings!$C$13,0)</f>
        <v/>
      </c>
      <c r="P333" s="23">
        <f>L333+N333+O333</f>
        <v/>
      </c>
    </row>
    <row r="334">
      <c r="A334" s="5" t="inlineStr">
        <is>
          <t>E00496</t>
        </is>
      </c>
      <c r="B334" s="5" t="inlineStr">
        <is>
          <t>PL</t>
        </is>
      </c>
      <c r="C334" s="5" t="inlineStr">
        <is>
          <t>Operations</t>
        </is>
      </c>
      <c r="D334" s="5" t="inlineStr">
        <is>
          <t>L2</t>
        </is>
      </c>
      <c r="E334" s="5" t="n">
        <v>1</v>
      </c>
      <c r="F334" s="5" t="n">
        <v>26100</v>
      </c>
      <c r="G334" s="41" t="n">
        <v>45213</v>
      </c>
      <c r="H334" s="41" t="n"/>
      <c r="I334" s="42">
        <f>IF(H334="",DATE(2099,12,31),H334)</f>
        <v/>
      </c>
      <c r="J334" s="23">
        <f>F334*E334</f>
        <v/>
      </c>
      <c r="K334" s="23">
        <f>J334*INDEX(Settings!$C$31:$C$36,MATCH(D334,Settings!$B$31:$B$36,0))</f>
        <v/>
      </c>
      <c r="L334" s="23">
        <f>J334+K334</f>
        <v/>
      </c>
      <c r="M334" s="23">
        <f>MIN(L334,Settings!$C$25)</f>
        <v/>
      </c>
      <c r="N334" s="23">
        <f>IF(B334="IT",L334*Settings!$C$11+L334*Settings!$C$12,M334*Settings!$C$16+M334*Settings!$C$17+L334*Settings!$C$18+L334*Settings!$C$19+L334*Settings!$C$20+L334*Settings!$C$21*Settings!$C$22)</f>
        <v/>
      </c>
      <c r="O334" s="23">
        <f>IF(B334="IT",J334/Settings!$C$13,0)</f>
        <v/>
      </c>
      <c r="P334" s="23">
        <f>L334+N334+O334</f>
        <v/>
      </c>
    </row>
    <row r="335">
      <c r="A335" s="5" t="inlineStr">
        <is>
          <t>E00497</t>
        </is>
      </c>
      <c r="B335" s="5" t="inlineStr">
        <is>
          <t>PL</t>
        </is>
      </c>
      <c r="C335" s="5" t="inlineStr">
        <is>
          <t>Customer Service</t>
        </is>
      </c>
      <c r="D335" s="5" t="inlineStr">
        <is>
          <t>L3</t>
        </is>
      </c>
      <c r="E335" s="5" t="n">
        <v>1</v>
      </c>
      <c r="F335" s="5" t="n">
        <v>29700</v>
      </c>
      <c r="G335" s="41" t="n">
        <v>41945</v>
      </c>
      <c r="H335" s="41" t="n">
        <v>46091</v>
      </c>
      <c r="I335" s="42">
        <f>IF(H335="",DATE(2099,12,31),H335)</f>
        <v/>
      </c>
      <c r="J335" s="23">
        <f>F335*E335</f>
        <v/>
      </c>
      <c r="K335" s="23">
        <f>J335*INDEX(Settings!$C$31:$C$36,MATCH(D335,Settings!$B$31:$B$36,0))</f>
        <v/>
      </c>
      <c r="L335" s="23">
        <f>J335+K335</f>
        <v/>
      </c>
      <c r="M335" s="23">
        <f>MIN(L335,Settings!$C$25)</f>
        <v/>
      </c>
      <c r="N335" s="23">
        <f>IF(B335="IT",L335*Settings!$C$11+L335*Settings!$C$12,M335*Settings!$C$16+M335*Settings!$C$17+L335*Settings!$C$18+L335*Settings!$C$19+L335*Settings!$C$20+L335*Settings!$C$21*Settings!$C$22)</f>
        <v/>
      </c>
      <c r="O335" s="23">
        <f>IF(B335="IT",J335/Settings!$C$13,0)</f>
        <v/>
      </c>
      <c r="P335" s="23">
        <f>L335+N335+O335</f>
        <v/>
      </c>
    </row>
    <row r="336">
      <c r="A336" s="5" t="inlineStr">
        <is>
          <t>E00498</t>
        </is>
      </c>
      <c r="B336" s="5" t="inlineStr">
        <is>
          <t>IT</t>
        </is>
      </c>
      <c r="C336" s="5" t="inlineStr">
        <is>
          <t>Customer Service</t>
        </is>
      </c>
      <c r="D336" s="5" t="inlineStr">
        <is>
          <t>L1</t>
        </is>
      </c>
      <c r="E336" s="5" t="n">
        <v>1</v>
      </c>
      <c r="F336" s="5" t="n">
        <v>21750</v>
      </c>
      <c r="G336" s="41" t="n">
        <v>45206</v>
      </c>
      <c r="H336" s="41" t="n"/>
      <c r="I336" s="42">
        <f>IF(H336="",DATE(2099,12,31),H336)</f>
        <v/>
      </c>
      <c r="J336" s="23">
        <f>F336*E336</f>
        <v/>
      </c>
      <c r="K336" s="23">
        <f>J336*INDEX(Settings!$C$31:$C$36,MATCH(D336,Settings!$B$31:$B$36,0))</f>
        <v/>
      </c>
      <c r="L336" s="23">
        <f>J336+K336</f>
        <v/>
      </c>
      <c r="M336" s="23">
        <f>MIN(L336,Settings!$C$25)</f>
        <v/>
      </c>
      <c r="N336" s="23">
        <f>IF(B336="IT",L336*Settings!$C$11+L336*Settings!$C$12,M336*Settings!$C$16+M336*Settings!$C$17+L336*Settings!$C$18+L336*Settings!$C$19+L336*Settings!$C$20+L336*Settings!$C$21*Settings!$C$22)</f>
        <v/>
      </c>
      <c r="O336" s="23">
        <f>IF(B336="IT",J336/Settings!$C$13,0)</f>
        <v/>
      </c>
      <c r="P336" s="23">
        <f>L336+N336+O336</f>
        <v/>
      </c>
    </row>
    <row r="337">
      <c r="A337" s="5" t="inlineStr">
        <is>
          <t>E00499</t>
        </is>
      </c>
      <c r="B337" s="5" t="inlineStr">
        <is>
          <t>IT</t>
        </is>
      </c>
      <c r="C337" s="5" t="inlineStr">
        <is>
          <t>Customer Service</t>
        </is>
      </c>
      <c r="D337" s="5" t="inlineStr">
        <is>
          <t>L1</t>
        </is>
      </c>
      <c r="E337" s="5" t="n">
        <v>1</v>
      </c>
      <c r="F337" s="5" t="n">
        <v>20100</v>
      </c>
      <c r="G337" s="41" t="n">
        <v>44573</v>
      </c>
      <c r="H337" s="41" t="n">
        <v>46137</v>
      </c>
      <c r="I337" s="42">
        <f>IF(H337="",DATE(2099,12,31),H337)</f>
        <v/>
      </c>
      <c r="J337" s="23">
        <f>F337*E337</f>
        <v/>
      </c>
      <c r="K337" s="23">
        <f>J337*INDEX(Settings!$C$31:$C$36,MATCH(D337,Settings!$B$31:$B$36,0))</f>
        <v/>
      </c>
      <c r="L337" s="23">
        <f>J337+K337</f>
        <v/>
      </c>
      <c r="M337" s="23">
        <f>MIN(L337,Settings!$C$25)</f>
        <v/>
      </c>
      <c r="N337" s="23">
        <f>IF(B337="IT",L337*Settings!$C$11+L337*Settings!$C$12,M337*Settings!$C$16+M337*Settings!$C$17+L337*Settings!$C$18+L337*Settings!$C$19+L337*Settings!$C$20+L337*Settings!$C$21*Settings!$C$22)</f>
        <v/>
      </c>
      <c r="O337" s="23">
        <f>IF(B337="IT",J337/Settings!$C$13,0)</f>
        <v/>
      </c>
      <c r="P337" s="23">
        <f>L337+N337+O337</f>
        <v/>
      </c>
    </row>
    <row r="338">
      <c r="A338" s="5" t="inlineStr">
        <is>
          <t>E00500</t>
        </is>
      </c>
      <c r="B338" s="5" t="inlineStr">
        <is>
          <t>IT</t>
        </is>
      </c>
      <c r="C338" s="5" t="inlineStr">
        <is>
          <t>Customer Service</t>
        </is>
      </c>
      <c r="D338" s="5" t="inlineStr">
        <is>
          <t>L6</t>
        </is>
      </c>
      <c r="E338" s="5" t="n">
        <v>0.8</v>
      </c>
      <c r="F338" s="5" t="n">
        <v>101800</v>
      </c>
      <c r="G338" s="41" t="n">
        <v>45383</v>
      </c>
      <c r="H338" s="41" t="n">
        <v>45983</v>
      </c>
      <c r="I338" s="42">
        <f>IF(H338="",DATE(2099,12,31),H338)</f>
        <v/>
      </c>
      <c r="J338" s="23">
        <f>F338*E338</f>
        <v/>
      </c>
      <c r="K338" s="23">
        <f>J338*INDEX(Settings!$C$31:$C$36,MATCH(D338,Settings!$B$31:$B$36,0))</f>
        <v/>
      </c>
      <c r="L338" s="23">
        <f>J338+K338</f>
        <v/>
      </c>
      <c r="M338" s="23">
        <f>MIN(L338,Settings!$C$25)</f>
        <v/>
      </c>
      <c r="N338" s="23">
        <f>IF(B338="IT",L338*Settings!$C$11+L338*Settings!$C$12,M338*Settings!$C$16+M338*Settings!$C$17+L338*Settings!$C$18+L338*Settings!$C$19+L338*Settings!$C$20+L338*Settings!$C$21*Settings!$C$22)</f>
        <v/>
      </c>
      <c r="O338" s="23">
        <f>IF(B338="IT",J338/Settings!$C$13,0)</f>
        <v/>
      </c>
      <c r="P338" s="23">
        <f>L338+N338+O338</f>
        <v/>
      </c>
    </row>
    <row r="339">
      <c r="A339" s="5" t="inlineStr">
        <is>
          <t>E00501</t>
        </is>
      </c>
      <c r="B339" s="5" t="inlineStr">
        <is>
          <t>IT</t>
        </is>
      </c>
      <c r="C339" s="5" t="inlineStr">
        <is>
          <t>Operations</t>
        </is>
      </c>
      <c r="D339" s="5" t="inlineStr">
        <is>
          <t>L5</t>
        </is>
      </c>
      <c r="E339" s="5" t="n">
        <v>1</v>
      </c>
      <c r="F339" s="5" t="n">
        <v>72850</v>
      </c>
      <c r="G339" s="41" t="n">
        <v>45692</v>
      </c>
      <c r="H339" s="41" t="n"/>
      <c r="I339" s="42">
        <f>IF(H339="",DATE(2099,12,31),H339)</f>
        <v/>
      </c>
      <c r="J339" s="23">
        <f>F339*E339</f>
        <v/>
      </c>
      <c r="K339" s="23">
        <f>J339*INDEX(Settings!$C$31:$C$36,MATCH(D339,Settings!$B$31:$B$36,0))</f>
        <v/>
      </c>
      <c r="L339" s="23">
        <f>J339+K339</f>
        <v/>
      </c>
      <c r="M339" s="23">
        <f>MIN(L339,Settings!$C$25)</f>
        <v/>
      </c>
      <c r="N339" s="23">
        <f>IF(B339="IT",L339*Settings!$C$11+L339*Settings!$C$12,M339*Settings!$C$16+M339*Settings!$C$17+L339*Settings!$C$18+L339*Settings!$C$19+L339*Settings!$C$20+L339*Settings!$C$21*Settings!$C$22)</f>
        <v/>
      </c>
      <c r="O339" s="23">
        <f>IF(B339="IT",J339/Settings!$C$13,0)</f>
        <v/>
      </c>
      <c r="P339" s="23">
        <f>L339+N339+O339</f>
        <v/>
      </c>
    </row>
    <row r="340">
      <c r="A340" s="5" t="inlineStr">
        <is>
          <t>E00502</t>
        </is>
      </c>
      <c r="B340" s="5" t="inlineStr">
        <is>
          <t>IT</t>
        </is>
      </c>
      <c r="C340" s="5" t="inlineStr">
        <is>
          <t>Customer Service</t>
        </is>
      </c>
      <c r="D340" s="5" t="inlineStr">
        <is>
          <t>L2</t>
        </is>
      </c>
      <c r="E340" s="5" t="n">
        <v>0.8</v>
      </c>
      <c r="F340" s="5" t="n">
        <v>27100</v>
      </c>
      <c r="G340" s="41" t="n">
        <v>45576</v>
      </c>
      <c r="H340" s="41" t="n"/>
      <c r="I340" s="42">
        <f>IF(H340="",DATE(2099,12,31),H340)</f>
        <v/>
      </c>
      <c r="J340" s="23">
        <f>F340*E340</f>
        <v/>
      </c>
      <c r="K340" s="23">
        <f>J340*INDEX(Settings!$C$31:$C$36,MATCH(D340,Settings!$B$31:$B$36,0))</f>
        <v/>
      </c>
      <c r="L340" s="23">
        <f>J340+K340</f>
        <v/>
      </c>
      <c r="M340" s="23">
        <f>MIN(L340,Settings!$C$25)</f>
        <v/>
      </c>
      <c r="N340" s="23">
        <f>IF(B340="IT",L340*Settings!$C$11+L340*Settings!$C$12,M340*Settings!$C$16+M340*Settings!$C$17+L340*Settings!$C$18+L340*Settings!$C$19+L340*Settings!$C$20+L340*Settings!$C$21*Settings!$C$22)</f>
        <v/>
      </c>
      <c r="O340" s="23">
        <f>IF(B340="IT",J340/Settings!$C$13,0)</f>
        <v/>
      </c>
      <c r="P340" s="23">
        <f>L340+N340+O340</f>
        <v/>
      </c>
    </row>
    <row r="341">
      <c r="A341" s="5" t="inlineStr">
        <is>
          <t>E00505</t>
        </is>
      </c>
      <c r="B341" s="5" t="inlineStr">
        <is>
          <t>PL</t>
        </is>
      </c>
      <c r="C341" s="5" t="inlineStr">
        <is>
          <t>Sales</t>
        </is>
      </c>
      <c r="D341" s="5" t="inlineStr">
        <is>
          <t>L3</t>
        </is>
      </c>
      <c r="E341" s="5" t="n">
        <v>1</v>
      </c>
      <c r="F341" s="5" t="n">
        <v>37050</v>
      </c>
      <c r="G341" s="41" t="n">
        <v>45469</v>
      </c>
      <c r="H341" s="41" t="n"/>
      <c r="I341" s="42">
        <f>IF(H341="",DATE(2099,12,31),H341)</f>
        <v/>
      </c>
      <c r="J341" s="23">
        <f>F341*E341</f>
        <v/>
      </c>
      <c r="K341" s="23">
        <f>J341*INDEX(Settings!$C$31:$C$36,MATCH(D341,Settings!$B$31:$B$36,0))</f>
        <v/>
      </c>
      <c r="L341" s="23">
        <f>J341+K341</f>
        <v/>
      </c>
      <c r="M341" s="23">
        <f>MIN(L341,Settings!$C$25)</f>
        <v/>
      </c>
      <c r="N341" s="23">
        <f>IF(B341="IT",L341*Settings!$C$11+L341*Settings!$C$12,M341*Settings!$C$16+M341*Settings!$C$17+L341*Settings!$C$18+L341*Settings!$C$19+L341*Settings!$C$20+L341*Settings!$C$21*Settings!$C$22)</f>
        <v/>
      </c>
      <c r="O341" s="23">
        <f>IF(B341="IT",J341/Settings!$C$13,0)</f>
        <v/>
      </c>
      <c r="P341" s="23">
        <f>L341+N341+O341</f>
        <v/>
      </c>
    </row>
    <row r="342">
      <c r="A342" s="5" t="inlineStr">
        <is>
          <t>E00506</t>
        </is>
      </c>
      <c r="B342" s="5" t="inlineStr">
        <is>
          <t>PL</t>
        </is>
      </c>
      <c r="C342" s="5" t="inlineStr">
        <is>
          <t>Customer Service</t>
        </is>
      </c>
      <c r="D342" s="5" t="inlineStr">
        <is>
          <t>L5</t>
        </is>
      </c>
      <c r="E342" s="5" t="n">
        <v>1</v>
      </c>
      <c r="F342" s="5" t="n">
        <v>63650</v>
      </c>
      <c r="G342" s="41" t="n">
        <v>45207</v>
      </c>
      <c r="H342" s="41" t="n"/>
      <c r="I342" s="42">
        <f>IF(H342="",DATE(2099,12,31),H342)</f>
        <v/>
      </c>
      <c r="J342" s="23">
        <f>F342*E342</f>
        <v/>
      </c>
      <c r="K342" s="23">
        <f>J342*INDEX(Settings!$C$31:$C$36,MATCH(D342,Settings!$B$31:$B$36,0))</f>
        <v/>
      </c>
      <c r="L342" s="23">
        <f>J342+K342</f>
        <v/>
      </c>
      <c r="M342" s="23">
        <f>MIN(L342,Settings!$C$25)</f>
        <v/>
      </c>
      <c r="N342" s="23">
        <f>IF(B342="IT",L342*Settings!$C$11+L342*Settings!$C$12,M342*Settings!$C$16+M342*Settings!$C$17+L342*Settings!$C$18+L342*Settings!$C$19+L342*Settings!$C$20+L342*Settings!$C$21*Settings!$C$22)</f>
        <v/>
      </c>
      <c r="O342" s="23">
        <f>IF(B342="IT",J342/Settings!$C$13,0)</f>
        <v/>
      </c>
      <c r="P342" s="23">
        <f>L342+N342+O342</f>
        <v/>
      </c>
    </row>
    <row r="343">
      <c r="A343" s="5" t="inlineStr">
        <is>
          <t>E00508</t>
        </is>
      </c>
      <c r="B343" s="5" t="inlineStr">
        <is>
          <t>PL</t>
        </is>
      </c>
      <c r="C343" s="5" t="inlineStr">
        <is>
          <t>Customer Service</t>
        </is>
      </c>
      <c r="D343" s="5" t="inlineStr">
        <is>
          <t>L2</t>
        </is>
      </c>
      <c r="E343" s="5" t="n">
        <v>1</v>
      </c>
      <c r="F343" s="5" t="n">
        <v>22350</v>
      </c>
      <c r="G343" s="41" t="n">
        <v>45746</v>
      </c>
      <c r="H343" s="41" t="n">
        <v>46147</v>
      </c>
      <c r="I343" s="42">
        <f>IF(H343="",DATE(2099,12,31),H343)</f>
        <v/>
      </c>
      <c r="J343" s="23">
        <f>F343*E343</f>
        <v/>
      </c>
      <c r="K343" s="23">
        <f>J343*INDEX(Settings!$C$31:$C$36,MATCH(D343,Settings!$B$31:$B$36,0))</f>
        <v/>
      </c>
      <c r="L343" s="23">
        <f>J343+K343</f>
        <v/>
      </c>
      <c r="M343" s="23">
        <f>MIN(L343,Settings!$C$25)</f>
        <v/>
      </c>
      <c r="N343" s="23">
        <f>IF(B343="IT",L343*Settings!$C$11+L343*Settings!$C$12,M343*Settings!$C$16+M343*Settings!$C$17+L343*Settings!$C$18+L343*Settings!$C$19+L343*Settings!$C$20+L343*Settings!$C$21*Settings!$C$22)</f>
        <v/>
      </c>
      <c r="O343" s="23">
        <f>IF(B343="IT",J343/Settings!$C$13,0)</f>
        <v/>
      </c>
      <c r="P343" s="23">
        <f>L343+N343+O343</f>
        <v/>
      </c>
    </row>
    <row r="344">
      <c r="A344" s="5" t="inlineStr">
        <is>
          <t>E00510</t>
        </is>
      </c>
      <c r="B344" s="5" t="inlineStr">
        <is>
          <t>IT</t>
        </is>
      </c>
      <c r="C344" s="5" t="inlineStr">
        <is>
          <t>Customer Service</t>
        </is>
      </c>
      <c r="D344" s="5" t="inlineStr">
        <is>
          <t>L2</t>
        </is>
      </c>
      <c r="E344" s="5" t="n">
        <v>1</v>
      </c>
      <c r="F344" s="5" t="n">
        <v>30900</v>
      </c>
      <c r="G344" s="41" t="n">
        <v>43926</v>
      </c>
      <c r="H344" s="41" t="n"/>
      <c r="I344" s="42">
        <f>IF(H344="",DATE(2099,12,31),H344)</f>
        <v/>
      </c>
      <c r="J344" s="23">
        <f>F344*E344</f>
        <v/>
      </c>
      <c r="K344" s="23">
        <f>J344*INDEX(Settings!$C$31:$C$36,MATCH(D344,Settings!$B$31:$B$36,0))</f>
        <v/>
      </c>
      <c r="L344" s="23">
        <f>J344+K344</f>
        <v/>
      </c>
      <c r="M344" s="23">
        <f>MIN(L344,Settings!$C$25)</f>
        <v/>
      </c>
      <c r="N344" s="23">
        <f>IF(B344="IT",L344*Settings!$C$11+L344*Settings!$C$12,M344*Settings!$C$16+M344*Settings!$C$17+L344*Settings!$C$18+L344*Settings!$C$19+L344*Settings!$C$20+L344*Settings!$C$21*Settings!$C$22)</f>
        <v/>
      </c>
      <c r="O344" s="23">
        <f>IF(B344="IT",J344/Settings!$C$13,0)</f>
        <v/>
      </c>
      <c r="P344" s="23">
        <f>L344+N344+O344</f>
        <v/>
      </c>
    </row>
    <row r="345">
      <c r="A345" s="5" t="inlineStr">
        <is>
          <t>E00511</t>
        </is>
      </c>
      <c r="B345" s="5" t="inlineStr">
        <is>
          <t>PL</t>
        </is>
      </c>
      <c r="C345" s="5" t="inlineStr">
        <is>
          <t>Customer Service</t>
        </is>
      </c>
      <c r="D345" s="5" t="inlineStr">
        <is>
          <t>L4</t>
        </is>
      </c>
      <c r="E345" s="5" t="n">
        <v>1</v>
      </c>
      <c r="F345" s="5" t="n">
        <v>48800</v>
      </c>
      <c r="G345" s="41" t="n">
        <v>44902</v>
      </c>
      <c r="H345" s="41" t="n"/>
      <c r="I345" s="42">
        <f>IF(H345="",DATE(2099,12,31),H345)</f>
        <v/>
      </c>
      <c r="J345" s="23">
        <f>F345*E345</f>
        <v/>
      </c>
      <c r="K345" s="23">
        <f>J345*INDEX(Settings!$C$31:$C$36,MATCH(D345,Settings!$B$31:$B$36,0))</f>
        <v/>
      </c>
      <c r="L345" s="23">
        <f>J345+K345</f>
        <v/>
      </c>
      <c r="M345" s="23">
        <f>MIN(L345,Settings!$C$25)</f>
        <v/>
      </c>
      <c r="N345" s="23">
        <f>IF(B345="IT",L345*Settings!$C$11+L345*Settings!$C$12,M345*Settings!$C$16+M345*Settings!$C$17+L345*Settings!$C$18+L345*Settings!$C$19+L345*Settings!$C$20+L345*Settings!$C$21*Settings!$C$22)</f>
        <v/>
      </c>
      <c r="O345" s="23">
        <f>IF(B345="IT",J345/Settings!$C$13,0)</f>
        <v/>
      </c>
      <c r="P345" s="23">
        <f>L345+N345+O345</f>
        <v/>
      </c>
    </row>
    <row r="346">
      <c r="A346" s="5" t="inlineStr">
        <is>
          <t>E00512</t>
        </is>
      </c>
      <c r="B346" s="5" t="inlineStr">
        <is>
          <t>IT</t>
        </is>
      </c>
      <c r="C346" s="5" t="inlineStr">
        <is>
          <t>Customer Service</t>
        </is>
      </c>
      <c r="D346" s="5" t="inlineStr">
        <is>
          <t>L3</t>
        </is>
      </c>
      <c r="E346" s="5" t="n">
        <v>1</v>
      </c>
      <c r="F346" s="5" t="n">
        <v>40200</v>
      </c>
      <c r="G346" s="41" t="n">
        <v>44027</v>
      </c>
      <c r="H346" s="41" t="n"/>
      <c r="I346" s="42">
        <f>IF(H346="",DATE(2099,12,31),H346)</f>
        <v/>
      </c>
      <c r="J346" s="23">
        <f>F346*E346</f>
        <v/>
      </c>
      <c r="K346" s="23">
        <f>J346*INDEX(Settings!$C$31:$C$36,MATCH(D346,Settings!$B$31:$B$36,0))</f>
        <v/>
      </c>
      <c r="L346" s="23">
        <f>J346+K346</f>
        <v/>
      </c>
      <c r="M346" s="23">
        <f>MIN(L346,Settings!$C$25)</f>
        <v/>
      </c>
      <c r="N346" s="23">
        <f>IF(B346="IT",L346*Settings!$C$11+L346*Settings!$C$12,M346*Settings!$C$16+M346*Settings!$C$17+L346*Settings!$C$18+L346*Settings!$C$19+L346*Settings!$C$20+L346*Settings!$C$21*Settings!$C$22)</f>
        <v/>
      </c>
      <c r="O346" s="23">
        <f>IF(B346="IT",J346/Settings!$C$13,0)</f>
        <v/>
      </c>
      <c r="P346" s="23">
        <f>L346+N346+O346</f>
        <v/>
      </c>
    </row>
    <row r="347">
      <c r="A347" s="5" t="inlineStr">
        <is>
          <t>E00514</t>
        </is>
      </c>
      <c r="B347" s="5" t="inlineStr">
        <is>
          <t>IT</t>
        </is>
      </c>
      <c r="C347" s="5" t="inlineStr">
        <is>
          <t>HR</t>
        </is>
      </c>
      <c r="D347" s="5" t="inlineStr">
        <is>
          <t>L5</t>
        </is>
      </c>
      <c r="E347" s="5" t="n">
        <v>1</v>
      </c>
      <c r="F347" s="5" t="n">
        <v>83800</v>
      </c>
      <c r="G347" s="41" t="n">
        <v>45001</v>
      </c>
      <c r="H347" s="41" t="n"/>
      <c r="I347" s="42">
        <f>IF(H347="",DATE(2099,12,31),H347)</f>
        <v/>
      </c>
      <c r="J347" s="23">
        <f>F347*E347</f>
        <v/>
      </c>
      <c r="K347" s="23">
        <f>J347*INDEX(Settings!$C$31:$C$36,MATCH(D347,Settings!$B$31:$B$36,0))</f>
        <v/>
      </c>
      <c r="L347" s="23">
        <f>J347+K347</f>
        <v/>
      </c>
      <c r="M347" s="23">
        <f>MIN(L347,Settings!$C$25)</f>
        <v/>
      </c>
      <c r="N347" s="23">
        <f>IF(B347="IT",L347*Settings!$C$11+L347*Settings!$C$12,M347*Settings!$C$16+M347*Settings!$C$17+L347*Settings!$C$18+L347*Settings!$C$19+L347*Settings!$C$20+L347*Settings!$C$21*Settings!$C$22)</f>
        <v/>
      </c>
      <c r="O347" s="23">
        <f>IF(B347="IT",J347/Settings!$C$13,0)</f>
        <v/>
      </c>
      <c r="P347" s="23">
        <f>L347+N347+O347</f>
        <v/>
      </c>
    </row>
    <row r="348">
      <c r="A348" s="5" t="inlineStr">
        <is>
          <t>E00515</t>
        </is>
      </c>
      <c r="B348" s="5" t="inlineStr">
        <is>
          <t>IT</t>
        </is>
      </c>
      <c r="C348" s="5" t="inlineStr">
        <is>
          <t>Finance</t>
        </is>
      </c>
      <c r="D348" s="5" t="inlineStr">
        <is>
          <t>L4</t>
        </is>
      </c>
      <c r="E348" s="5" t="n">
        <v>1</v>
      </c>
      <c r="F348" s="5" t="n">
        <v>66500</v>
      </c>
      <c r="G348" s="41" t="n">
        <v>43548</v>
      </c>
      <c r="H348" s="41" t="n"/>
      <c r="I348" s="42">
        <f>IF(H348="",DATE(2099,12,31),H348)</f>
        <v/>
      </c>
      <c r="J348" s="23">
        <f>F348*E348</f>
        <v/>
      </c>
      <c r="K348" s="23">
        <f>J348*INDEX(Settings!$C$31:$C$36,MATCH(D348,Settings!$B$31:$B$36,0))</f>
        <v/>
      </c>
      <c r="L348" s="23">
        <f>J348+K348</f>
        <v/>
      </c>
      <c r="M348" s="23">
        <f>MIN(L348,Settings!$C$25)</f>
        <v/>
      </c>
      <c r="N348" s="23">
        <f>IF(B348="IT",L348*Settings!$C$11+L348*Settings!$C$12,M348*Settings!$C$16+M348*Settings!$C$17+L348*Settings!$C$18+L348*Settings!$C$19+L348*Settings!$C$20+L348*Settings!$C$21*Settings!$C$22)</f>
        <v/>
      </c>
      <c r="O348" s="23">
        <f>IF(B348="IT",J348/Settings!$C$13,0)</f>
        <v/>
      </c>
      <c r="P348" s="23">
        <f>L348+N348+O348</f>
        <v/>
      </c>
    </row>
    <row r="349">
      <c r="A349" s="5" t="inlineStr">
        <is>
          <t>E00517</t>
        </is>
      </c>
      <c r="B349" s="5" t="inlineStr">
        <is>
          <t>IT</t>
        </is>
      </c>
      <c r="C349" s="5" t="inlineStr">
        <is>
          <t>Customer Service</t>
        </is>
      </c>
      <c r="D349" s="5" t="inlineStr">
        <is>
          <t>L3</t>
        </is>
      </c>
      <c r="E349" s="5" t="n">
        <v>1</v>
      </c>
      <c r="F349" s="5" t="n">
        <v>38750</v>
      </c>
      <c r="G349" s="41" t="n">
        <v>44172</v>
      </c>
      <c r="H349" s="41" t="n">
        <v>45878</v>
      </c>
      <c r="I349" s="42">
        <f>IF(H349="",DATE(2099,12,31),H349)</f>
        <v/>
      </c>
      <c r="J349" s="23">
        <f>F349*E349</f>
        <v/>
      </c>
      <c r="K349" s="23">
        <f>J349*INDEX(Settings!$C$31:$C$36,MATCH(D349,Settings!$B$31:$B$36,0))</f>
        <v/>
      </c>
      <c r="L349" s="23">
        <f>J349+K349</f>
        <v/>
      </c>
      <c r="M349" s="23">
        <f>MIN(L349,Settings!$C$25)</f>
        <v/>
      </c>
      <c r="N349" s="23">
        <f>IF(B349="IT",L349*Settings!$C$11+L349*Settings!$C$12,M349*Settings!$C$16+M349*Settings!$C$17+L349*Settings!$C$18+L349*Settings!$C$19+L349*Settings!$C$20+L349*Settings!$C$21*Settings!$C$22)</f>
        <v/>
      </c>
      <c r="O349" s="23">
        <f>IF(B349="IT",J349/Settings!$C$13,0)</f>
        <v/>
      </c>
      <c r="P349" s="23">
        <f>L349+N349+O349</f>
        <v/>
      </c>
    </row>
    <row r="350">
      <c r="A350" s="5" t="inlineStr">
        <is>
          <t>E00520</t>
        </is>
      </c>
      <c r="B350" s="5" t="inlineStr">
        <is>
          <t>PL</t>
        </is>
      </c>
      <c r="C350" s="5" t="inlineStr">
        <is>
          <t>Tech</t>
        </is>
      </c>
      <c r="D350" s="5" t="inlineStr">
        <is>
          <t>L1</t>
        </is>
      </c>
      <c r="E350" s="5" t="n">
        <v>1</v>
      </c>
      <c r="F350" s="5" t="n">
        <v>23600</v>
      </c>
      <c r="G350" s="41" t="n">
        <v>46040</v>
      </c>
      <c r="H350" s="41" t="n"/>
      <c r="I350" s="42">
        <f>IF(H350="",DATE(2099,12,31),H350)</f>
        <v/>
      </c>
      <c r="J350" s="23">
        <f>F350*E350</f>
        <v/>
      </c>
      <c r="K350" s="23">
        <f>J350*INDEX(Settings!$C$31:$C$36,MATCH(D350,Settings!$B$31:$B$36,0))</f>
        <v/>
      </c>
      <c r="L350" s="23">
        <f>J350+K350</f>
        <v/>
      </c>
      <c r="M350" s="23">
        <f>MIN(L350,Settings!$C$25)</f>
        <v/>
      </c>
      <c r="N350" s="23">
        <f>IF(B350="IT",L350*Settings!$C$11+L350*Settings!$C$12,M350*Settings!$C$16+M350*Settings!$C$17+L350*Settings!$C$18+L350*Settings!$C$19+L350*Settings!$C$20+L350*Settings!$C$21*Settings!$C$22)</f>
        <v/>
      </c>
      <c r="O350" s="23">
        <f>IF(B350="IT",J350/Settings!$C$13,0)</f>
        <v/>
      </c>
      <c r="P350" s="23">
        <f>L350+N350+O350</f>
        <v/>
      </c>
    </row>
    <row r="351">
      <c r="A351" s="5" t="inlineStr">
        <is>
          <t>E00521</t>
        </is>
      </c>
      <c r="B351" s="5" t="inlineStr">
        <is>
          <t>PL</t>
        </is>
      </c>
      <c r="C351" s="5" t="inlineStr">
        <is>
          <t>Customer Service</t>
        </is>
      </c>
      <c r="D351" s="5" t="inlineStr">
        <is>
          <t>L5</t>
        </is>
      </c>
      <c r="E351" s="5" t="n">
        <v>1</v>
      </c>
      <c r="F351" s="5" t="n">
        <v>58050</v>
      </c>
      <c r="G351" s="41" t="n">
        <v>41339</v>
      </c>
      <c r="H351" s="41" t="n"/>
      <c r="I351" s="42">
        <f>IF(H351="",DATE(2099,12,31),H351)</f>
        <v/>
      </c>
      <c r="J351" s="23">
        <f>F351*E351</f>
        <v/>
      </c>
      <c r="K351" s="23">
        <f>J351*INDEX(Settings!$C$31:$C$36,MATCH(D351,Settings!$B$31:$B$36,0))</f>
        <v/>
      </c>
      <c r="L351" s="23">
        <f>J351+K351</f>
        <v/>
      </c>
      <c r="M351" s="23">
        <f>MIN(L351,Settings!$C$25)</f>
        <v/>
      </c>
      <c r="N351" s="23">
        <f>IF(B351="IT",L351*Settings!$C$11+L351*Settings!$C$12,M351*Settings!$C$16+M351*Settings!$C$17+L351*Settings!$C$18+L351*Settings!$C$19+L351*Settings!$C$20+L351*Settings!$C$21*Settings!$C$22)</f>
        <v/>
      </c>
      <c r="O351" s="23">
        <f>IF(B351="IT",J351/Settings!$C$13,0)</f>
        <v/>
      </c>
      <c r="P351" s="23">
        <f>L351+N351+O351</f>
        <v/>
      </c>
    </row>
    <row r="352">
      <c r="A352" s="5" t="inlineStr">
        <is>
          <t>E00522</t>
        </is>
      </c>
      <c r="B352" s="5" t="inlineStr">
        <is>
          <t>PL</t>
        </is>
      </c>
      <c r="C352" s="5" t="inlineStr">
        <is>
          <t>Customer Service</t>
        </is>
      </c>
      <c r="D352" s="5" t="inlineStr">
        <is>
          <t>L2</t>
        </is>
      </c>
      <c r="E352" s="5" t="n">
        <v>1</v>
      </c>
      <c r="F352" s="5" t="n">
        <v>21650</v>
      </c>
      <c r="G352" s="41" t="n">
        <v>45818</v>
      </c>
      <c r="H352" s="41" t="n">
        <v>45931</v>
      </c>
      <c r="I352" s="42">
        <f>IF(H352="",DATE(2099,12,31),H352)</f>
        <v/>
      </c>
      <c r="J352" s="23">
        <f>F352*E352</f>
        <v/>
      </c>
      <c r="K352" s="23">
        <f>J352*INDEX(Settings!$C$31:$C$36,MATCH(D352,Settings!$B$31:$B$36,0))</f>
        <v/>
      </c>
      <c r="L352" s="23">
        <f>J352+K352</f>
        <v/>
      </c>
      <c r="M352" s="23">
        <f>MIN(L352,Settings!$C$25)</f>
        <v/>
      </c>
      <c r="N352" s="23">
        <f>IF(B352="IT",L352*Settings!$C$11+L352*Settings!$C$12,M352*Settings!$C$16+M352*Settings!$C$17+L352*Settings!$C$18+L352*Settings!$C$19+L352*Settings!$C$20+L352*Settings!$C$21*Settings!$C$22)</f>
        <v/>
      </c>
      <c r="O352" s="23">
        <f>IF(B352="IT",J352/Settings!$C$13,0)</f>
        <v/>
      </c>
      <c r="P352" s="23">
        <f>L352+N352+O352</f>
        <v/>
      </c>
    </row>
    <row r="353">
      <c r="A353" s="5" t="inlineStr">
        <is>
          <t>E00523</t>
        </is>
      </c>
      <c r="B353" s="5" t="inlineStr">
        <is>
          <t>PL</t>
        </is>
      </c>
      <c r="C353" s="5" t="inlineStr">
        <is>
          <t>Customer Service</t>
        </is>
      </c>
      <c r="D353" s="5" t="inlineStr">
        <is>
          <t>L2</t>
        </is>
      </c>
      <c r="E353" s="5" t="n">
        <v>1</v>
      </c>
      <c r="F353" s="5" t="n">
        <v>24550</v>
      </c>
      <c r="G353" s="41" t="n">
        <v>45071</v>
      </c>
      <c r="H353" s="41" t="n"/>
      <c r="I353" s="42">
        <f>IF(H353="",DATE(2099,12,31),H353)</f>
        <v/>
      </c>
      <c r="J353" s="23">
        <f>F353*E353</f>
        <v/>
      </c>
      <c r="K353" s="23">
        <f>J353*INDEX(Settings!$C$31:$C$36,MATCH(D353,Settings!$B$31:$B$36,0))</f>
        <v/>
      </c>
      <c r="L353" s="23">
        <f>J353+K353</f>
        <v/>
      </c>
      <c r="M353" s="23">
        <f>MIN(L353,Settings!$C$25)</f>
        <v/>
      </c>
      <c r="N353" s="23">
        <f>IF(B353="IT",L353*Settings!$C$11+L353*Settings!$C$12,M353*Settings!$C$16+M353*Settings!$C$17+L353*Settings!$C$18+L353*Settings!$C$19+L353*Settings!$C$20+L353*Settings!$C$21*Settings!$C$22)</f>
        <v/>
      </c>
      <c r="O353" s="23">
        <f>IF(B353="IT",J353/Settings!$C$13,0)</f>
        <v/>
      </c>
      <c r="P353" s="23">
        <f>L353+N353+O353</f>
        <v/>
      </c>
    </row>
    <row r="354">
      <c r="A354" s="5" t="inlineStr">
        <is>
          <t>E00524</t>
        </is>
      </c>
      <c r="B354" s="5" t="inlineStr">
        <is>
          <t>IT</t>
        </is>
      </c>
      <c r="C354" s="5" t="inlineStr">
        <is>
          <t>Tech</t>
        </is>
      </c>
      <c r="D354" s="5" t="inlineStr">
        <is>
          <t>L2</t>
        </is>
      </c>
      <c r="E354" s="5" t="n">
        <v>1</v>
      </c>
      <c r="F354" s="5" t="n">
        <v>40050</v>
      </c>
      <c r="G354" s="41" t="n">
        <v>45253</v>
      </c>
      <c r="H354" s="41" t="n"/>
      <c r="I354" s="42">
        <f>IF(H354="",DATE(2099,12,31),H354)</f>
        <v/>
      </c>
      <c r="J354" s="23">
        <f>F354*E354</f>
        <v/>
      </c>
      <c r="K354" s="23">
        <f>J354*INDEX(Settings!$C$31:$C$36,MATCH(D354,Settings!$B$31:$B$36,0))</f>
        <v/>
      </c>
      <c r="L354" s="23">
        <f>J354+K354</f>
        <v/>
      </c>
      <c r="M354" s="23">
        <f>MIN(L354,Settings!$C$25)</f>
        <v/>
      </c>
      <c r="N354" s="23">
        <f>IF(B354="IT",L354*Settings!$C$11+L354*Settings!$C$12,M354*Settings!$C$16+M354*Settings!$C$17+L354*Settings!$C$18+L354*Settings!$C$19+L354*Settings!$C$20+L354*Settings!$C$21*Settings!$C$22)</f>
        <v/>
      </c>
      <c r="O354" s="23">
        <f>IF(B354="IT",J354/Settings!$C$13,0)</f>
        <v/>
      </c>
      <c r="P354" s="23">
        <f>L354+N354+O354</f>
        <v/>
      </c>
    </row>
    <row r="355">
      <c r="A355" s="5" t="inlineStr">
        <is>
          <t>E00527</t>
        </is>
      </c>
      <c r="B355" s="5" t="inlineStr">
        <is>
          <t>IT</t>
        </is>
      </c>
      <c r="C355" s="5" t="inlineStr">
        <is>
          <t>Customer Service</t>
        </is>
      </c>
      <c r="D355" s="5" t="inlineStr">
        <is>
          <t>L3</t>
        </is>
      </c>
      <c r="E355" s="5" t="n">
        <v>1</v>
      </c>
      <c r="F355" s="5" t="n">
        <v>34300</v>
      </c>
      <c r="G355" s="41" t="n">
        <v>46005</v>
      </c>
      <c r="H355" s="41" t="n">
        <v>46143</v>
      </c>
      <c r="I355" s="42">
        <f>IF(H355="",DATE(2099,12,31),H355)</f>
        <v/>
      </c>
      <c r="J355" s="23">
        <f>F355*E355</f>
        <v/>
      </c>
      <c r="K355" s="23">
        <f>J355*INDEX(Settings!$C$31:$C$36,MATCH(D355,Settings!$B$31:$B$36,0))</f>
        <v/>
      </c>
      <c r="L355" s="23">
        <f>J355+K355</f>
        <v/>
      </c>
      <c r="M355" s="23">
        <f>MIN(L355,Settings!$C$25)</f>
        <v/>
      </c>
      <c r="N355" s="23">
        <f>IF(B355="IT",L355*Settings!$C$11+L355*Settings!$C$12,M355*Settings!$C$16+M355*Settings!$C$17+L355*Settings!$C$18+L355*Settings!$C$19+L355*Settings!$C$20+L355*Settings!$C$21*Settings!$C$22)</f>
        <v/>
      </c>
      <c r="O355" s="23">
        <f>IF(B355="IT",J355/Settings!$C$13,0)</f>
        <v/>
      </c>
      <c r="P355" s="23">
        <f>L355+N355+O355</f>
        <v/>
      </c>
    </row>
    <row r="356">
      <c r="A356" s="5" t="inlineStr">
        <is>
          <t>E00529</t>
        </is>
      </c>
      <c r="B356" s="5" t="inlineStr">
        <is>
          <t>PL</t>
        </is>
      </c>
      <c r="C356" s="5" t="inlineStr">
        <is>
          <t>Customer Service</t>
        </is>
      </c>
      <c r="D356" s="5" t="inlineStr">
        <is>
          <t>L1</t>
        </is>
      </c>
      <c r="E356" s="5" t="n">
        <v>1</v>
      </c>
      <c r="F356" s="5" t="n">
        <v>19250</v>
      </c>
      <c r="G356" s="41" t="n">
        <v>44992</v>
      </c>
      <c r="H356" s="41" t="n"/>
      <c r="I356" s="42">
        <f>IF(H356="",DATE(2099,12,31),H356)</f>
        <v/>
      </c>
      <c r="J356" s="23">
        <f>F356*E356</f>
        <v/>
      </c>
      <c r="K356" s="23">
        <f>J356*INDEX(Settings!$C$31:$C$36,MATCH(D356,Settings!$B$31:$B$36,0))</f>
        <v/>
      </c>
      <c r="L356" s="23">
        <f>J356+K356</f>
        <v/>
      </c>
      <c r="M356" s="23">
        <f>MIN(L356,Settings!$C$25)</f>
        <v/>
      </c>
      <c r="N356" s="23">
        <f>IF(B356="IT",L356*Settings!$C$11+L356*Settings!$C$12,M356*Settings!$C$16+M356*Settings!$C$17+L356*Settings!$C$18+L356*Settings!$C$19+L356*Settings!$C$20+L356*Settings!$C$21*Settings!$C$22)</f>
        <v/>
      </c>
      <c r="O356" s="23">
        <f>IF(B356="IT",J356/Settings!$C$13,0)</f>
        <v/>
      </c>
      <c r="P356" s="23">
        <f>L356+N356+O356</f>
        <v/>
      </c>
    </row>
    <row r="357">
      <c r="A357" s="5" t="inlineStr">
        <is>
          <t>E00531</t>
        </is>
      </c>
      <c r="B357" s="5" t="inlineStr">
        <is>
          <t>IT</t>
        </is>
      </c>
      <c r="C357" s="5" t="inlineStr">
        <is>
          <t>Sales</t>
        </is>
      </c>
      <c r="D357" s="5" t="inlineStr">
        <is>
          <t>L4</t>
        </is>
      </c>
      <c r="E357" s="5" t="n">
        <v>1</v>
      </c>
      <c r="F357" s="5" t="n">
        <v>50850</v>
      </c>
      <c r="G357" s="41" t="n">
        <v>45868</v>
      </c>
      <c r="H357" s="41" t="n"/>
      <c r="I357" s="42">
        <f>IF(H357="",DATE(2099,12,31),H357)</f>
        <v/>
      </c>
      <c r="J357" s="23">
        <f>F357*E357</f>
        <v/>
      </c>
      <c r="K357" s="23">
        <f>J357*INDEX(Settings!$C$31:$C$36,MATCH(D357,Settings!$B$31:$B$36,0))</f>
        <v/>
      </c>
      <c r="L357" s="23">
        <f>J357+K357</f>
        <v/>
      </c>
      <c r="M357" s="23">
        <f>MIN(L357,Settings!$C$25)</f>
        <v/>
      </c>
      <c r="N357" s="23">
        <f>IF(B357="IT",L357*Settings!$C$11+L357*Settings!$C$12,M357*Settings!$C$16+M357*Settings!$C$17+L357*Settings!$C$18+L357*Settings!$C$19+L357*Settings!$C$20+L357*Settings!$C$21*Settings!$C$22)</f>
        <v/>
      </c>
      <c r="O357" s="23">
        <f>IF(B357="IT",J357/Settings!$C$13,0)</f>
        <v/>
      </c>
      <c r="P357" s="23">
        <f>L357+N357+O357</f>
        <v/>
      </c>
    </row>
    <row r="358">
      <c r="A358" s="5" t="inlineStr">
        <is>
          <t>E00533</t>
        </is>
      </c>
      <c r="B358" s="5" t="inlineStr">
        <is>
          <t>PL</t>
        </is>
      </c>
      <c r="C358" s="5" t="inlineStr">
        <is>
          <t>Finance</t>
        </is>
      </c>
      <c r="D358" s="5" t="inlineStr">
        <is>
          <t>L1</t>
        </is>
      </c>
      <c r="E358" s="5" t="n">
        <v>1</v>
      </c>
      <c r="F358" s="5" t="n">
        <v>22600</v>
      </c>
      <c r="G358" s="41" t="n">
        <v>45097</v>
      </c>
      <c r="H358" s="41" t="n"/>
      <c r="I358" s="42">
        <f>IF(H358="",DATE(2099,12,31),H358)</f>
        <v/>
      </c>
      <c r="J358" s="23">
        <f>F358*E358</f>
        <v/>
      </c>
      <c r="K358" s="23">
        <f>J358*INDEX(Settings!$C$31:$C$36,MATCH(D358,Settings!$B$31:$B$36,0))</f>
        <v/>
      </c>
      <c r="L358" s="23">
        <f>J358+K358</f>
        <v/>
      </c>
      <c r="M358" s="23">
        <f>MIN(L358,Settings!$C$25)</f>
        <v/>
      </c>
      <c r="N358" s="23">
        <f>IF(B358="IT",L358*Settings!$C$11+L358*Settings!$C$12,M358*Settings!$C$16+M358*Settings!$C$17+L358*Settings!$C$18+L358*Settings!$C$19+L358*Settings!$C$20+L358*Settings!$C$21*Settings!$C$22)</f>
        <v/>
      </c>
      <c r="O358" s="23">
        <f>IF(B358="IT",J358/Settings!$C$13,0)</f>
        <v/>
      </c>
      <c r="P358" s="23">
        <f>L358+N358+O358</f>
        <v/>
      </c>
    </row>
    <row r="359">
      <c r="A359" s="5" t="inlineStr">
        <is>
          <t>E00535</t>
        </is>
      </c>
      <c r="B359" s="5" t="inlineStr">
        <is>
          <t>IT</t>
        </is>
      </c>
      <c r="C359" s="5" t="inlineStr">
        <is>
          <t>Customer Service</t>
        </is>
      </c>
      <c r="D359" s="5" t="inlineStr">
        <is>
          <t>L3</t>
        </is>
      </c>
      <c r="E359" s="5" t="n">
        <v>1</v>
      </c>
      <c r="F359" s="5" t="n">
        <v>36950</v>
      </c>
      <c r="G359" s="41" t="n">
        <v>45574</v>
      </c>
      <c r="H359" s="41" t="n"/>
      <c r="I359" s="42">
        <f>IF(H359="",DATE(2099,12,31),H359)</f>
        <v/>
      </c>
      <c r="J359" s="23">
        <f>F359*E359</f>
        <v/>
      </c>
      <c r="K359" s="23">
        <f>J359*INDEX(Settings!$C$31:$C$36,MATCH(D359,Settings!$B$31:$B$36,0))</f>
        <v/>
      </c>
      <c r="L359" s="23">
        <f>J359+K359</f>
        <v/>
      </c>
      <c r="M359" s="23">
        <f>MIN(L359,Settings!$C$25)</f>
        <v/>
      </c>
      <c r="N359" s="23">
        <f>IF(B359="IT",L359*Settings!$C$11+L359*Settings!$C$12,M359*Settings!$C$16+M359*Settings!$C$17+L359*Settings!$C$18+L359*Settings!$C$19+L359*Settings!$C$20+L359*Settings!$C$21*Settings!$C$22)</f>
        <v/>
      </c>
      <c r="O359" s="23">
        <f>IF(B359="IT",J359/Settings!$C$13,0)</f>
        <v/>
      </c>
      <c r="P359" s="23">
        <f>L359+N359+O359</f>
        <v/>
      </c>
    </row>
    <row r="360">
      <c r="A360" s="5" t="inlineStr">
        <is>
          <t>E00536</t>
        </is>
      </c>
      <c r="B360" s="5" t="inlineStr">
        <is>
          <t>IT</t>
        </is>
      </c>
      <c r="C360" s="5" t="inlineStr">
        <is>
          <t>Customer Service</t>
        </is>
      </c>
      <c r="D360" s="5" t="inlineStr">
        <is>
          <t>L2</t>
        </is>
      </c>
      <c r="E360" s="5" t="n">
        <v>1</v>
      </c>
      <c r="F360" s="5" t="n">
        <v>26300</v>
      </c>
      <c r="G360" s="41" t="n">
        <v>44968</v>
      </c>
      <c r="H360" s="41" t="n">
        <v>46128</v>
      </c>
      <c r="I360" s="42">
        <f>IF(H360="",DATE(2099,12,31),H360)</f>
        <v/>
      </c>
      <c r="J360" s="23">
        <f>F360*E360</f>
        <v/>
      </c>
      <c r="K360" s="23">
        <f>J360*INDEX(Settings!$C$31:$C$36,MATCH(D360,Settings!$B$31:$B$36,0))</f>
        <v/>
      </c>
      <c r="L360" s="23">
        <f>J360+K360</f>
        <v/>
      </c>
      <c r="M360" s="23">
        <f>MIN(L360,Settings!$C$25)</f>
        <v/>
      </c>
      <c r="N360" s="23">
        <f>IF(B360="IT",L360*Settings!$C$11+L360*Settings!$C$12,M360*Settings!$C$16+M360*Settings!$C$17+L360*Settings!$C$18+L360*Settings!$C$19+L360*Settings!$C$20+L360*Settings!$C$21*Settings!$C$22)</f>
        <v/>
      </c>
      <c r="O360" s="23">
        <f>IF(B360="IT",J360/Settings!$C$13,0)</f>
        <v/>
      </c>
      <c r="P360" s="23">
        <f>L360+N360+O360</f>
        <v/>
      </c>
    </row>
    <row r="361">
      <c r="A361" s="5" t="inlineStr">
        <is>
          <t>E00537</t>
        </is>
      </c>
      <c r="B361" s="5" t="inlineStr">
        <is>
          <t>IT</t>
        </is>
      </c>
      <c r="C361" s="5" t="inlineStr">
        <is>
          <t>HR</t>
        </is>
      </c>
      <c r="D361" s="5" t="inlineStr">
        <is>
          <t>L1</t>
        </is>
      </c>
      <c r="E361" s="5" t="n">
        <v>1</v>
      </c>
      <c r="F361" s="5" t="n">
        <v>26500</v>
      </c>
      <c r="G361" s="41" t="n">
        <v>44884</v>
      </c>
      <c r="H361" s="41" t="n"/>
      <c r="I361" s="42">
        <f>IF(H361="",DATE(2099,12,31),H361)</f>
        <v/>
      </c>
      <c r="J361" s="23">
        <f>F361*E361</f>
        <v/>
      </c>
      <c r="K361" s="23">
        <f>J361*INDEX(Settings!$C$31:$C$36,MATCH(D361,Settings!$B$31:$B$36,0))</f>
        <v/>
      </c>
      <c r="L361" s="23">
        <f>J361+K361</f>
        <v/>
      </c>
      <c r="M361" s="23">
        <f>MIN(L361,Settings!$C$25)</f>
        <v/>
      </c>
      <c r="N361" s="23">
        <f>IF(B361="IT",L361*Settings!$C$11+L361*Settings!$C$12,M361*Settings!$C$16+M361*Settings!$C$17+L361*Settings!$C$18+L361*Settings!$C$19+L361*Settings!$C$20+L361*Settings!$C$21*Settings!$C$22)</f>
        <v/>
      </c>
      <c r="O361" s="23">
        <f>IF(B361="IT",J361/Settings!$C$13,0)</f>
        <v/>
      </c>
      <c r="P361" s="23">
        <f>L361+N361+O361</f>
        <v/>
      </c>
    </row>
    <row r="362">
      <c r="A362" s="5" t="inlineStr">
        <is>
          <t>E00538</t>
        </is>
      </c>
      <c r="B362" s="5" t="inlineStr">
        <is>
          <t>IT</t>
        </is>
      </c>
      <c r="C362" s="5" t="inlineStr">
        <is>
          <t>HR</t>
        </is>
      </c>
      <c r="D362" s="5" t="inlineStr">
        <is>
          <t>L5</t>
        </is>
      </c>
      <c r="E362" s="5" t="n">
        <v>0.8</v>
      </c>
      <c r="F362" s="5" t="n">
        <v>73500</v>
      </c>
      <c r="G362" s="41" t="n">
        <v>43913</v>
      </c>
      <c r="H362" s="41" t="n"/>
      <c r="I362" s="42">
        <f>IF(H362="",DATE(2099,12,31),H362)</f>
        <v/>
      </c>
      <c r="J362" s="23">
        <f>F362*E362</f>
        <v/>
      </c>
      <c r="K362" s="23">
        <f>J362*INDEX(Settings!$C$31:$C$36,MATCH(D362,Settings!$B$31:$B$36,0))</f>
        <v/>
      </c>
      <c r="L362" s="23">
        <f>J362+K362</f>
        <v/>
      </c>
      <c r="M362" s="23">
        <f>MIN(L362,Settings!$C$25)</f>
        <v/>
      </c>
      <c r="N362" s="23">
        <f>IF(B362="IT",L362*Settings!$C$11+L362*Settings!$C$12,M362*Settings!$C$16+M362*Settings!$C$17+L362*Settings!$C$18+L362*Settings!$C$19+L362*Settings!$C$20+L362*Settings!$C$21*Settings!$C$22)</f>
        <v/>
      </c>
      <c r="O362" s="23">
        <f>IF(B362="IT",J362/Settings!$C$13,0)</f>
        <v/>
      </c>
      <c r="P362" s="23">
        <f>L362+N362+O362</f>
        <v/>
      </c>
    </row>
    <row r="363">
      <c r="A363" s="5" t="inlineStr">
        <is>
          <t>E00540</t>
        </is>
      </c>
      <c r="B363" s="5" t="inlineStr">
        <is>
          <t>IT</t>
        </is>
      </c>
      <c r="C363" s="5" t="inlineStr">
        <is>
          <t>Tech</t>
        </is>
      </c>
      <c r="D363" s="5" t="inlineStr">
        <is>
          <t>L5</t>
        </is>
      </c>
      <c r="E363" s="5" t="n">
        <v>1</v>
      </c>
      <c r="F363" s="5" t="n">
        <v>91000</v>
      </c>
      <c r="G363" s="41" t="n">
        <v>43143</v>
      </c>
      <c r="H363" s="41" t="n"/>
      <c r="I363" s="42">
        <f>IF(H363="",DATE(2099,12,31),H363)</f>
        <v/>
      </c>
      <c r="J363" s="23">
        <f>F363*E363</f>
        <v/>
      </c>
      <c r="K363" s="23">
        <f>J363*INDEX(Settings!$C$31:$C$36,MATCH(D363,Settings!$B$31:$B$36,0))</f>
        <v/>
      </c>
      <c r="L363" s="23">
        <f>J363+K363</f>
        <v/>
      </c>
      <c r="M363" s="23">
        <f>MIN(L363,Settings!$C$25)</f>
        <v/>
      </c>
      <c r="N363" s="23">
        <f>IF(B363="IT",L363*Settings!$C$11+L363*Settings!$C$12,M363*Settings!$C$16+M363*Settings!$C$17+L363*Settings!$C$18+L363*Settings!$C$19+L363*Settings!$C$20+L363*Settings!$C$21*Settings!$C$22)</f>
        <v/>
      </c>
      <c r="O363" s="23">
        <f>IF(B363="IT",J363/Settings!$C$13,0)</f>
        <v/>
      </c>
      <c r="P363" s="23">
        <f>L363+N363+O363</f>
        <v/>
      </c>
    </row>
    <row r="364">
      <c r="A364" s="5" t="inlineStr">
        <is>
          <t>E00541</t>
        </is>
      </c>
      <c r="B364" s="5" t="inlineStr">
        <is>
          <t>PL</t>
        </is>
      </c>
      <c r="C364" s="5" t="inlineStr">
        <is>
          <t>Customer Service</t>
        </is>
      </c>
      <c r="D364" s="5" t="inlineStr">
        <is>
          <t>L1</t>
        </is>
      </c>
      <c r="E364" s="5" t="n">
        <v>1</v>
      </c>
      <c r="F364" s="5" t="n">
        <v>18750</v>
      </c>
      <c r="G364" s="41" t="n">
        <v>44335</v>
      </c>
      <c r="H364" s="41" t="n"/>
      <c r="I364" s="42">
        <f>IF(H364="",DATE(2099,12,31),H364)</f>
        <v/>
      </c>
      <c r="J364" s="23">
        <f>F364*E364</f>
        <v/>
      </c>
      <c r="K364" s="23">
        <f>J364*INDEX(Settings!$C$31:$C$36,MATCH(D364,Settings!$B$31:$B$36,0))</f>
        <v/>
      </c>
      <c r="L364" s="23">
        <f>J364+K364</f>
        <v/>
      </c>
      <c r="M364" s="23">
        <f>MIN(L364,Settings!$C$25)</f>
        <v/>
      </c>
      <c r="N364" s="23">
        <f>IF(B364="IT",L364*Settings!$C$11+L364*Settings!$C$12,M364*Settings!$C$16+M364*Settings!$C$17+L364*Settings!$C$18+L364*Settings!$C$19+L364*Settings!$C$20+L364*Settings!$C$21*Settings!$C$22)</f>
        <v/>
      </c>
      <c r="O364" s="23">
        <f>IF(B364="IT",J364/Settings!$C$13,0)</f>
        <v/>
      </c>
      <c r="P364" s="23">
        <f>L364+N364+O364</f>
        <v/>
      </c>
    </row>
    <row r="365">
      <c r="A365" s="5" t="inlineStr">
        <is>
          <t>E00543</t>
        </is>
      </c>
      <c r="B365" s="5" t="inlineStr">
        <is>
          <t>IT</t>
        </is>
      </c>
      <c r="C365" s="5" t="inlineStr">
        <is>
          <t>Customer Service</t>
        </is>
      </c>
      <c r="D365" s="5" t="inlineStr">
        <is>
          <t>L1</t>
        </is>
      </c>
      <c r="E365" s="5" t="n">
        <v>1</v>
      </c>
      <c r="F365" s="5" t="n">
        <v>24200</v>
      </c>
      <c r="G365" s="41" t="n">
        <v>43072</v>
      </c>
      <c r="H365" s="41" t="n"/>
      <c r="I365" s="42">
        <f>IF(H365="",DATE(2099,12,31),H365)</f>
        <v/>
      </c>
      <c r="J365" s="23">
        <f>F365*E365</f>
        <v/>
      </c>
      <c r="K365" s="23">
        <f>J365*INDEX(Settings!$C$31:$C$36,MATCH(D365,Settings!$B$31:$B$36,0))</f>
        <v/>
      </c>
      <c r="L365" s="23">
        <f>J365+K365</f>
        <v/>
      </c>
      <c r="M365" s="23">
        <f>MIN(L365,Settings!$C$25)</f>
        <v/>
      </c>
      <c r="N365" s="23">
        <f>IF(B365="IT",L365*Settings!$C$11+L365*Settings!$C$12,M365*Settings!$C$16+M365*Settings!$C$17+L365*Settings!$C$18+L365*Settings!$C$19+L365*Settings!$C$20+L365*Settings!$C$21*Settings!$C$22)</f>
        <v/>
      </c>
      <c r="O365" s="23">
        <f>IF(B365="IT",J365/Settings!$C$13,0)</f>
        <v/>
      </c>
      <c r="P365" s="23">
        <f>L365+N365+O365</f>
        <v/>
      </c>
    </row>
    <row r="366">
      <c r="A366" s="5" t="inlineStr">
        <is>
          <t>E00544</t>
        </is>
      </c>
      <c r="B366" s="5" t="inlineStr">
        <is>
          <t>IT</t>
        </is>
      </c>
      <c r="C366" s="5" t="inlineStr">
        <is>
          <t>Customer Service</t>
        </is>
      </c>
      <c r="D366" s="5" t="inlineStr">
        <is>
          <t>L3</t>
        </is>
      </c>
      <c r="E366" s="5" t="n">
        <v>1</v>
      </c>
      <c r="F366" s="5" t="n">
        <v>32050</v>
      </c>
      <c r="G366" s="41" t="n">
        <v>46002</v>
      </c>
      <c r="H366" s="41" t="n"/>
      <c r="I366" s="42">
        <f>IF(H366="",DATE(2099,12,31),H366)</f>
        <v/>
      </c>
      <c r="J366" s="23">
        <f>F366*E366</f>
        <v/>
      </c>
      <c r="K366" s="23">
        <f>J366*INDEX(Settings!$C$31:$C$36,MATCH(D366,Settings!$B$31:$B$36,0))</f>
        <v/>
      </c>
      <c r="L366" s="23">
        <f>J366+K366</f>
        <v/>
      </c>
      <c r="M366" s="23">
        <f>MIN(L366,Settings!$C$25)</f>
        <v/>
      </c>
      <c r="N366" s="23">
        <f>IF(B366="IT",L366*Settings!$C$11+L366*Settings!$C$12,M366*Settings!$C$16+M366*Settings!$C$17+L366*Settings!$C$18+L366*Settings!$C$19+L366*Settings!$C$20+L366*Settings!$C$21*Settings!$C$22)</f>
        <v/>
      </c>
      <c r="O366" s="23">
        <f>IF(B366="IT",J366/Settings!$C$13,0)</f>
        <v/>
      </c>
      <c r="P366" s="23">
        <f>L366+N366+O366</f>
        <v/>
      </c>
    </row>
    <row r="367">
      <c r="A367" s="5" t="inlineStr">
        <is>
          <t>E00545</t>
        </is>
      </c>
      <c r="B367" s="5" t="inlineStr">
        <is>
          <t>IT</t>
        </is>
      </c>
      <c r="C367" s="5" t="inlineStr">
        <is>
          <t>Finance</t>
        </is>
      </c>
      <c r="D367" s="5" t="inlineStr">
        <is>
          <t>L1</t>
        </is>
      </c>
      <c r="E367" s="5" t="n">
        <v>1</v>
      </c>
      <c r="F367" s="5" t="n">
        <v>28600</v>
      </c>
      <c r="G367" s="41" t="n">
        <v>45710</v>
      </c>
      <c r="H367" s="41" t="n">
        <v>46019</v>
      </c>
      <c r="I367" s="42">
        <f>IF(H367="",DATE(2099,12,31),H367)</f>
        <v/>
      </c>
      <c r="J367" s="23">
        <f>F367*E367</f>
        <v/>
      </c>
      <c r="K367" s="23">
        <f>J367*INDEX(Settings!$C$31:$C$36,MATCH(D367,Settings!$B$31:$B$36,0))</f>
        <v/>
      </c>
      <c r="L367" s="23">
        <f>J367+K367</f>
        <v/>
      </c>
      <c r="M367" s="23">
        <f>MIN(L367,Settings!$C$25)</f>
        <v/>
      </c>
      <c r="N367" s="23">
        <f>IF(B367="IT",L367*Settings!$C$11+L367*Settings!$C$12,M367*Settings!$C$16+M367*Settings!$C$17+L367*Settings!$C$18+L367*Settings!$C$19+L367*Settings!$C$20+L367*Settings!$C$21*Settings!$C$22)</f>
        <v/>
      </c>
      <c r="O367" s="23">
        <f>IF(B367="IT",J367/Settings!$C$13,0)</f>
        <v/>
      </c>
      <c r="P367" s="23">
        <f>L367+N367+O367</f>
        <v/>
      </c>
    </row>
    <row r="368">
      <c r="A368" s="5" t="inlineStr">
        <is>
          <t>E00547</t>
        </is>
      </c>
      <c r="B368" s="5" t="inlineStr">
        <is>
          <t>PL</t>
        </is>
      </c>
      <c r="C368" s="5" t="inlineStr">
        <is>
          <t>Operations</t>
        </is>
      </c>
      <c r="D368" s="5" t="inlineStr">
        <is>
          <t>L3</t>
        </is>
      </c>
      <c r="E368" s="5" t="n">
        <v>1</v>
      </c>
      <c r="F368" s="5" t="n">
        <v>31650</v>
      </c>
      <c r="G368" s="41" t="n">
        <v>44930</v>
      </c>
      <c r="H368" s="41" t="n"/>
      <c r="I368" s="42">
        <f>IF(H368="",DATE(2099,12,31),H368)</f>
        <v/>
      </c>
      <c r="J368" s="23">
        <f>F368*E368</f>
        <v/>
      </c>
      <c r="K368" s="23">
        <f>J368*INDEX(Settings!$C$31:$C$36,MATCH(D368,Settings!$B$31:$B$36,0))</f>
        <v/>
      </c>
      <c r="L368" s="23">
        <f>J368+K368</f>
        <v/>
      </c>
      <c r="M368" s="23">
        <f>MIN(L368,Settings!$C$25)</f>
        <v/>
      </c>
      <c r="N368" s="23">
        <f>IF(B368="IT",L368*Settings!$C$11+L368*Settings!$C$12,M368*Settings!$C$16+M368*Settings!$C$17+L368*Settings!$C$18+L368*Settings!$C$19+L368*Settings!$C$20+L368*Settings!$C$21*Settings!$C$22)</f>
        <v/>
      </c>
      <c r="O368" s="23">
        <f>IF(B368="IT",J368/Settings!$C$13,0)</f>
        <v/>
      </c>
      <c r="P368" s="23">
        <f>L368+N368+O368</f>
        <v/>
      </c>
    </row>
    <row r="369">
      <c r="A369" s="5" t="inlineStr">
        <is>
          <t>E00548</t>
        </is>
      </c>
      <c r="B369" s="5" t="inlineStr">
        <is>
          <t>PL</t>
        </is>
      </c>
      <c r="C369" s="5" t="inlineStr">
        <is>
          <t>Customer Service</t>
        </is>
      </c>
      <c r="D369" s="5" t="inlineStr">
        <is>
          <t>L1</t>
        </is>
      </c>
      <c r="E369" s="5" t="n">
        <v>1</v>
      </c>
      <c r="F369" s="5" t="n">
        <v>18450</v>
      </c>
      <c r="G369" s="41" t="n">
        <v>45605</v>
      </c>
      <c r="H369" s="41" t="n"/>
      <c r="I369" s="42">
        <f>IF(H369="",DATE(2099,12,31),H369)</f>
        <v/>
      </c>
      <c r="J369" s="23">
        <f>F369*E369</f>
        <v/>
      </c>
      <c r="K369" s="23">
        <f>J369*INDEX(Settings!$C$31:$C$36,MATCH(D369,Settings!$B$31:$B$36,0))</f>
        <v/>
      </c>
      <c r="L369" s="23">
        <f>J369+K369</f>
        <v/>
      </c>
      <c r="M369" s="23">
        <f>MIN(L369,Settings!$C$25)</f>
        <v/>
      </c>
      <c r="N369" s="23">
        <f>IF(B369="IT",L369*Settings!$C$11+L369*Settings!$C$12,M369*Settings!$C$16+M369*Settings!$C$17+L369*Settings!$C$18+L369*Settings!$C$19+L369*Settings!$C$20+L369*Settings!$C$21*Settings!$C$22)</f>
        <v/>
      </c>
      <c r="O369" s="23">
        <f>IF(B369="IT",J369/Settings!$C$13,0)</f>
        <v/>
      </c>
      <c r="P369" s="23">
        <f>L369+N369+O369</f>
        <v/>
      </c>
    </row>
    <row r="370">
      <c r="A370" s="5" t="inlineStr">
        <is>
          <t>E00549</t>
        </is>
      </c>
      <c r="B370" s="5" t="inlineStr">
        <is>
          <t>IT</t>
        </is>
      </c>
      <c r="C370" s="5" t="inlineStr">
        <is>
          <t>Customer Service</t>
        </is>
      </c>
      <c r="D370" s="5" t="inlineStr">
        <is>
          <t>L3</t>
        </is>
      </c>
      <c r="E370" s="5" t="n">
        <v>1</v>
      </c>
      <c r="F370" s="5" t="n">
        <v>35750</v>
      </c>
      <c r="G370" s="41" t="n">
        <v>43727</v>
      </c>
      <c r="H370" s="41" t="n"/>
      <c r="I370" s="42">
        <f>IF(H370="",DATE(2099,12,31),H370)</f>
        <v/>
      </c>
      <c r="J370" s="23">
        <f>F370*E370</f>
        <v/>
      </c>
      <c r="K370" s="23">
        <f>J370*INDEX(Settings!$C$31:$C$36,MATCH(D370,Settings!$B$31:$B$36,0))</f>
        <v/>
      </c>
      <c r="L370" s="23">
        <f>J370+K370</f>
        <v/>
      </c>
      <c r="M370" s="23">
        <f>MIN(L370,Settings!$C$25)</f>
        <v/>
      </c>
      <c r="N370" s="23">
        <f>IF(B370="IT",L370*Settings!$C$11+L370*Settings!$C$12,M370*Settings!$C$16+M370*Settings!$C$17+L370*Settings!$C$18+L370*Settings!$C$19+L370*Settings!$C$20+L370*Settings!$C$21*Settings!$C$22)</f>
        <v/>
      </c>
      <c r="O370" s="23">
        <f>IF(B370="IT",J370/Settings!$C$13,0)</f>
        <v/>
      </c>
      <c r="P370" s="23">
        <f>L370+N370+O370</f>
        <v/>
      </c>
    </row>
    <row r="371">
      <c r="A371" s="5" t="inlineStr">
        <is>
          <t>E00550</t>
        </is>
      </c>
      <c r="B371" s="5" t="inlineStr">
        <is>
          <t>PL</t>
        </is>
      </c>
      <c r="C371" s="5" t="inlineStr">
        <is>
          <t>Operations</t>
        </is>
      </c>
      <c r="D371" s="5" t="inlineStr">
        <is>
          <t>L3</t>
        </is>
      </c>
      <c r="E371" s="5" t="n">
        <v>1</v>
      </c>
      <c r="F371" s="5" t="n">
        <v>37250</v>
      </c>
      <c r="G371" s="41" t="n">
        <v>44742</v>
      </c>
      <c r="H371" s="41" t="n"/>
      <c r="I371" s="42">
        <f>IF(H371="",DATE(2099,12,31),H371)</f>
        <v/>
      </c>
      <c r="J371" s="23">
        <f>F371*E371</f>
        <v/>
      </c>
      <c r="K371" s="23">
        <f>J371*INDEX(Settings!$C$31:$C$36,MATCH(D371,Settings!$B$31:$B$36,0))</f>
        <v/>
      </c>
      <c r="L371" s="23">
        <f>J371+K371</f>
        <v/>
      </c>
      <c r="M371" s="23">
        <f>MIN(L371,Settings!$C$25)</f>
        <v/>
      </c>
      <c r="N371" s="23">
        <f>IF(B371="IT",L371*Settings!$C$11+L371*Settings!$C$12,M371*Settings!$C$16+M371*Settings!$C$17+L371*Settings!$C$18+L371*Settings!$C$19+L371*Settings!$C$20+L371*Settings!$C$21*Settings!$C$22)</f>
        <v/>
      </c>
      <c r="O371" s="23">
        <f>IF(B371="IT",J371/Settings!$C$13,0)</f>
        <v/>
      </c>
      <c r="P371" s="23">
        <f>L371+N371+O371</f>
        <v/>
      </c>
    </row>
    <row r="372">
      <c r="A372" s="5" t="inlineStr">
        <is>
          <t>E00552</t>
        </is>
      </c>
      <c r="B372" s="5" t="inlineStr">
        <is>
          <t>IT</t>
        </is>
      </c>
      <c r="C372" s="5" t="inlineStr">
        <is>
          <t>HR</t>
        </is>
      </c>
      <c r="D372" s="5" t="inlineStr">
        <is>
          <t>L4</t>
        </is>
      </c>
      <c r="E372" s="5" t="n">
        <v>1</v>
      </c>
      <c r="F372" s="5" t="n">
        <v>58950</v>
      </c>
      <c r="G372" s="41" t="n">
        <v>45891</v>
      </c>
      <c r="H372" s="41" t="n">
        <v>45951</v>
      </c>
      <c r="I372" s="42">
        <f>IF(H372="",DATE(2099,12,31),H372)</f>
        <v/>
      </c>
      <c r="J372" s="23">
        <f>F372*E372</f>
        <v/>
      </c>
      <c r="K372" s="23">
        <f>J372*INDEX(Settings!$C$31:$C$36,MATCH(D372,Settings!$B$31:$B$36,0))</f>
        <v/>
      </c>
      <c r="L372" s="23">
        <f>J372+K372</f>
        <v/>
      </c>
      <c r="M372" s="23">
        <f>MIN(L372,Settings!$C$25)</f>
        <v/>
      </c>
      <c r="N372" s="23">
        <f>IF(B372="IT",L372*Settings!$C$11+L372*Settings!$C$12,M372*Settings!$C$16+M372*Settings!$C$17+L372*Settings!$C$18+L372*Settings!$C$19+L372*Settings!$C$20+L372*Settings!$C$21*Settings!$C$22)</f>
        <v/>
      </c>
      <c r="O372" s="23">
        <f>IF(B372="IT",J372/Settings!$C$13,0)</f>
        <v/>
      </c>
      <c r="P372" s="23">
        <f>L372+N372+O372</f>
        <v/>
      </c>
    </row>
    <row r="373">
      <c r="A373" s="5" t="inlineStr">
        <is>
          <t>E00553</t>
        </is>
      </c>
      <c r="B373" s="5" t="inlineStr">
        <is>
          <t>PL</t>
        </is>
      </c>
      <c r="C373" s="5" t="inlineStr">
        <is>
          <t>Tech</t>
        </is>
      </c>
      <c r="D373" s="5" t="inlineStr">
        <is>
          <t>L4</t>
        </is>
      </c>
      <c r="E373" s="5" t="n">
        <v>1</v>
      </c>
      <c r="F373" s="5" t="n">
        <v>52550</v>
      </c>
      <c r="G373" s="41" t="n">
        <v>45974</v>
      </c>
      <c r="H373" s="41" t="n"/>
      <c r="I373" s="42">
        <f>IF(H373="",DATE(2099,12,31),H373)</f>
        <v/>
      </c>
      <c r="J373" s="23">
        <f>F373*E373</f>
        <v/>
      </c>
      <c r="K373" s="23">
        <f>J373*INDEX(Settings!$C$31:$C$36,MATCH(D373,Settings!$B$31:$B$36,0))</f>
        <v/>
      </c>
      <c r="L373" s="23">
        <f>J373+K373</f>
        <v/>
      </c>
      <c r="M373" s="23">
        <f>MIN(L373,Settings!$C$25)</f>
        <v/>
      </c>
      <c r="N373" s="23">
        <f>IF(B373="IT",L373*Settings!$C$11+L373*Settings!$C$12,M373*Settings!$C$16+M373*Settings!$C$17+L373*Settings!$C$18+L373*Settings!$C$19+L373*Settings!$C$20+L373*Settings!$C$21*Settings!$C$22)</f>
        <v/>
      </c>
      <c r="O373" s="23">
        <f>IF(B373="IT",J373/Settings!$C$13,0)</f>
        <v/>
      </c>
      <c r="P373" s="23">
        <f>L373+N373+O373</f>
        <v/>
      </c>
    </row>
    <row r="374">
      <c r="A374" s="5" t="inlineStr">
        <is>
          <t>E00554</t>
        </is>
      </c>
      <c r="B374" s="5" t="inlineStr">
        <is>
          <t>PL</t>
        </is>
      </c>
      <c r="C374" s="5" t="inlineStr">
        <is>
          <t>Customer Service</t>
        </is>
      </c>
      <c r="D374" s="5" t="inlineStr">
        <is>
          <t>L3</t>
        </is>
      </c>
      <c r="E374" s="5" t="n">
        <v>1</v>
      </c>
      <c r="F374" s="5" t="n">
        <v>25600</v>
      </c>
      <c r="G374" s="41" t="n">
        <v>45982</v>
      </c>
      <c r="H374" s="41" t="n">
        <v>46043</v>
      </c>
      <c r="I374" s="42">
        <f>IF(H374="",DATE(2099,12,31),H374)</f>
        <v/>
      </c>
      <c r="J374" s="23">
        <f>F374*E374</f>
        <v/>
      </c>
      <c r="K374" s="23">
        <f>J374*INDEX(Settings!$C$31:$C$36,MATCH(D374,Settings!$B$31:$B$36,0))</f>
        <v/>
      </c>
      <c r="L374" s="23">
        <f>J374+K374</f>
        <v/>
      </c>
      <c r="M374" s="23">
        <f>MIN(L374,Settings!$C$25)</f>
        <v/>
      </c>
      <c r="N374" s="23">
        <f>IF(B374="IT",L374*Settings!$C$11+L374*Settings!$C$12,M374*Settings!$C$16+M374*Settings!$C$17+L374*Settings!$C$18+L374*Settings!$C$19+L374*Settings!$C$20+L374*Settings!$C$21*Settings!$C$22)</f>
        <v/>
      </c>
      <c r="O374" s="23">
        <f>IF(B374="IT",J374/Settings!$C$13,0)</f>
        <v/>
      </c>
      <c r="P374" s="23">
        <f>L374+N374+O374</f>
        <v/>
      </c>
    </row>
    <row r="375">
      <c r="A375" s="5" t="inlineStr">
        <is>
          <t>E00556</t>
        </is>
      </c>
      <c r="B375" s="5" t="inlineStr">
        <is>
          <t>PL</t>
        </is>
      </c>
      <c r="C375" s="5" t="inlineStr">
        <is>
          <t>Customer Service</t>
        </is>
      </c>
      <c r="D375" s="5" t="inlineStr">
        <is>
          <t>L2</t>
        </is>
      </c>
      <c r="E375" s="5" t="n">
        <v>1</v>
      </c>
      <c r="F375" s="5" t="n">
        <v>24850</v>
      </c>
      <c r="G375" s="41" t="n">
        <v>45408</v>
      </c>
      <c r="H375" s="41" t="n">
        <v>46055</v>
      </c>
      <c r="I375" s="42">
        <f>IF(H375="",DATE(2099,12,31),H375)</f>
        <v/>
      </c>
      <c r="J375" s="23">
        <f>F375*E375</f>
        <v/>
      </c>
      <c r="K375" s="23">
        <f>J375*INDEX(Settings!$C$31:$C$36,MATCH(D375,Settings!$B$31:$B$36,0))</f>
        <v/>
      </c>
      <c r="L375" s="23">
        <f>J375+K375</f>
        <v/>
      </c>
      <c r="M375" s="23">
        <f>MIN(L375,Settings!$C$25)</f>
        <v/>
      </c>
      <c r="N375" s="23">
        <f>IF(B375="IT",L375*Settings!$C$11+L375*Settings!$C$12,M375*Settings!$C$16+M375*Settings!$C$17+L375*Settings!$C$18+L375*Settings!$C$19+L375*Settings!$C$20+L375*Settings!$C$21*Settings!$C$22)</f>
        <v/>
      </c>
      <c r="O375" s="23">
        <f>IF(B375="IT",J375/Settings!$C$13,0)</f>
        <v/>
      </c>
      <c r="P375" s="23">
        <f>L375+N375+O375</f>
        <v/>
      </c>
    </row>
    <row r="376">
      <c r="A376" s="5" t="inlineStr">
        <is>
          <t>E00557</t>
        </is>
      </c>
      <c r="B376" s="5" t="inlineStr">
        <is>
          <t>PL</t>
        </is>
      </c>
      <c r="C376" s="5" t="inlineStr">
        <is>
          <t>Customer Service</t>
        </is>
      </c>
      <c r="D376" s="5" t="inlineStr">
        <is>
          <t>L2</t>
        </is>
      </c>
      <c r="E376" s="5" t="n">
        <v>1</v>
      </c>
      <c r="F376" s="5" t="n">
        <v>22450</v>
      </c>
      <c r="G376" s="41" t="n">
        <v>45851</v>
      </c>
      <c r="H376" s="41" t="n">
        <v>46008</v>
      </c>
      <c r="I376" s="42">
        <f>IF(H376="",DATE(2099,12,31),H376)</f>
        <v/>
      </c>
      <c r="J376" s="23">
        <f>F376*E376</f>
        <v/>
      </c>
      <c r="K376" s="23">
        <f>J376*INDEX(Settings!$C$31:$C$36,MATCH(D376,Settings!$B$31:$B$36,0))</f>
        <v/>
      </c>
      <c r="L376" s="23">
        <f>J376+K376</f>
        <v/>
      </c>
      <c r="M376" s="23">
        <f>MIN(L376,Settings!$C$25)</f>
        <v/>
      </c>
      <c r="N376" s="23">
        <f>IF(B376="IT",L376*Settings!$C$11+L376*Settings!$C$12,M376*Settings!$C$16+M376*Settings!$C$17+L376*Settings!$C$18+L376*Settings!$C$19+L376*Settings!$C$20+L376*Settings!$C$21*Settings!$C$22)</f>
        <v/>
      </c>
      <c r="O376" s="23">
        <f>IF(B376="IT",J376/Settings!$C$13,0)</f>
        <v/>
      </c>
      <c r="P376" s="23">
        <f>L376+N376+O376</f>
        <v/>
      </c>
    </row>
    <row r="377">
      <c r="A377" s="5" t="inlineStr">
        <is>
          <t>E00558</t>
        </is>
      </c>
      <c r="B377" s="5" t="inlineStr">
        <is>
          <t>PL</t>
        </is>
      </c>
      <c r="C377" s="5" t="inlineStr">
        <is>
          <t>Operations</t>
        </is>
      </c>
      <c r="D377" s="5" t="inlineStr">
        <is>
          <t>L2</t>
        </is>
      </c>
      <c r="E377" s="5" t="n">
        <v>1</v>
      </c>
      <c r="F377" s="5" t="n">
        <v>23950</v>
      </c>
      <c r="G377" s="41" t="n">
        <v>44718</v>
      </c>
      <c r="H377" s="41" t="n"/>
      <c r="I377" s="42">
        <f>IF(H377="",DATE(2099,12,31),H377)</f>
        <v/>
      </c>
      <c r="J377" s="23">
        <f>F377*E377</f>
        <v/>
      </c>
      <c r="K377" s="23">
        <f>J377*INDEX(Settings!$C$31:$C$36,MATCH(D377,Settings!$B$31:$B$36,0))</f>
        <v/>
      </c>
      <c r="L377" s="23">
        <f>J377+K377</f>
        <v/>
      </c>
      <c r="M377" s="23">
        <f>MIN(L377,Settings!$C$25)</f>
        <v/>
      </c>
      <c r="N377" s="23">
        <f>IF(B377="IT",L377*Settings!$C$11+L377*Settings!$C$12,M377*Settings!$C$16+M377*Settings!$C$17+L377*Settings!$C$18+L377*Settings!$C$19+L377*Settings!$C$20+L377*Settings!$C$21*Settings!$C$22)</f>
        <v/>
      </c>
      <c r="O377" s="23">
        <f>IF(B377="IT",J377/Settings!$C$13,0)</f>
        <v/>
      </c>
      <c r="P377" s="23">
        <f>L377+N377+O377</f>
        <v/>
      </c>
    </row>
    <row r="378">
      <c r="A378" s="5" t="inlineStr">
        <is>
          <t>E00559</t>
        </is>
      </c>
      <c r="B378" s="5" t="inlineStr">
        <is>
          <t>IT</t>
        </is>
      </c>
      <c r="C378" s="5" t="inlineStr">
        <is>
          <t>Finance</t>
        </is>
      </c>
      <c r="D378" s="5" t="inlineStr">
        <is>
          <t>L3</t>
        </is>
      </c>
      <c r="E378" s="5" t="n">
        <v>1</v>
      </c>
      <c r="F378" s="5" t="n">
        <v>39250</v>
      </c>
      <c r="G378" s="41" t="n">
        <v>45950</v>
      </c>
      <c r="H378" s="41" t="n"/>
      <c r="I378" s="42">
        <f>IF(H378="",DATE(2099,12,31),H378)</f>
        <v/>
      </c>
      <c r="J378" s="23">
        <f>F378*E378</f>
        <v/>
      </c>
      <c r="K378" s="23">
        <f>J378*INDEX(Settings!$C$31:$C$36,MATCH(D378,Settings!$B$31:$B$36,0))</f>
        <v/>
      </c>
      <c r="L378" s="23">
        <f>J378+K378</f>
        <v/>
      </c>
      <c r="M378" s="23">
        <f>MIN(L378,Settings!$C$25)</f>
        <v/>
      </c>
      <c r="N378" s="23">
        <f>IF(B378="IT",L378*Settings!$C$11+L378*Settings!$C$12,M378*Settings!$C$16+M378*Settings!$C$17+L378*Settings!$C$18+L378*Settings!$C$19+L378*Settings!$C$20+L378*Settings!$C$21*Settings!$C$22)</f>
        <v/>
      </c>
      <c r="O378" s="23">
        <f>IF(B378="IT",J378/Settings!$C$13,0)</f>
        <v/>
      </c>
      <c r="P378" s="23">
        <f>L378+N378+O378</f>
        <v/>
      </c>
    </row>
    <row r="379">
      <c r="A379" s="5" t="inlineStr">
        <is>
          <t>E00560</t>
        </is>
      </c>
      <c r="B379" s="5" t="inlineStr">
        <is>
          <t>PL</t>
        </is>
      </c>
      <c r="C379" s="5" t="inlineStr">
        <is>
          <t>Customer Service</t>
        </is>
      </c>
      <c r="D379" s="5" t="inlineStr">
        <is>
          <t>L1</t>
        </is>
      </c>
      <c r="E379" s="5" t="n">
        <v>1</v>
      </c>
      <c r="F379" s="5" t="n">
        <v>18000</v>
      </c>
      <c r="G379" s="41" t="n">
        <v>46036</v>
      </c>
      <c r="H379" s="41" t="n"/>
      <c r="I379" s="42">
        <f>IF(H379="",DATE(2099,12,31),H379)</f>
        <v/>
      </c>
      <c r="J379" s="23">
        <f>F379*E379</f>
        <v/>
      </c>
      <c r="K379" s="23">
        <f>J379*INDEX(Settings!$C$31:$C$36,MATCH(D379,Settings!$B$31:$B$36,0))</f>
        <v/>
      </c>
      <c r="L379" s="23">
        <f>J379+K379</f>
        <v/>
      </c>
      <c r="M379" s="23">
        <f>MIN(L379,Settings!$C$25)</f>
        <v/>
      </c>
      <c r="N379" s="23">
        <f>IF(B379="IT",L379*Settings!$C$11+L379*Settings!$C$12,M379*Settings!$C$16+M379*Settings!$C$17+L379*Settings!$C$18+L379*Settings!$C$19+L379*Settings!$C$20+L379*Settings!$C$21*Settings!$C$22)</f>
        <v/>
      </c>
      <c r="O379" s="23">
        <f>IF(B379="IT",J379/Settings!$C$13,0)</f>
        <v/>
      </c>
      <c r="P379" s="23">
        <f>L379+N379+O379</f>
        <v/>
      </c>
    </row>
    <row r="380">
      <c r="A380" s="5" t="inlineStr">
        <is>
          <t>E00561</t>
        </is>
      </c>
      <c r="B380" s="5" t="inlineStr">
        <is>
          <t>PL</t>
        </is>
      </c>
      <c r="C380" s="5" t="inlineStr">
        <is>
          <t>Customer Service</t>
        </is>
      </c>
      <c r="D380" s="5" t="inlineStr">
        <is>
          <t>L1</t>
        </is>
      </c>
      <c r="E380" s="5" t="n">
        <v>1</v>
      </c>
      <c r="F380" s="5" t="n">
        <v>18750</v>
      </c>
      <c r="G380" s="41" t="n">
        <v>45762</v>
      </c>
      <c r="H380" s="41" t="n"/>
      <c r="I380" s="42">
        <f>IF(H380="",DATE(2099,12,31),H380)</f>
        <v/>
      </c>
      <c r="J380" s="23">
        <f>F380*E380</f>
        <v/>
      </c>
      <c r="K380" s="23">
        <f>J380*INDEX(Settings!$C$31:$C$36,MATCH(D380,Settings!$B$31:$B$36,0))</f>
        <v/>
      </c>
      <c r="L380" s="23">
        <f>J380+K380</f>
        <v/>
      </c>
      <c r="M380" s="23">
        <f>MIN(L380,Settings!$C$25)</f>
        <v/>
      </c>
      <c r="N380" s="23">
        <f>IF(B380="IT",L380*Settings!$C$11+L380*Settings!$C$12,M380*Settings!$C$16+M380*Settings!$C$17+L380*Settings!$C$18+L380*Settings!$C$19+L380*Settings!$C$20+L380*Settings!$C$21*Settings!$C$22)</f>
        <v/>
      </c>
      <c r="O380" s="23">
        <f>IF(B380="IT",J380/Settings!$C$13,0)</f>
        <v/>
      </c>
      <c r="P380" s="23">
        <f>L380+N380+O380</f>
        <v/>
      </c>
    </row>
    <row r="381">
      <c r="A381" s="5" t="inlineStr">
        <is>
          <t>E00562</t>
        </is>
      </c>
      <c r="B381" s="5" t="inlineStr">
        <is>
          <t>IT</t>
        </is>
      </c>
      <c r="C381" s="5" t="inlineStr">
        <is>
          <t>Operations</t>
        </is>
      </c>
      <c r="D381" s="5" t="inlineStr">
        <is>
          <t>L3</t>
        </is>
      </c>
      <c r="E381" s="5" t="n">
        <v>1</v>
      </c>
      <c r="F381" s="5" t="n">
        <v>44000</v>
      </c>
      <c r="G381" s="41" t="n">
        <v>44191</v>
      </c>
      <c r="H381" s="41" t="n"/>
      <c r="I381" s="42">
        <f>IF(H381="",DATE(2099,12,31),H381)</f>
        <v/>
      </c>
      <c r="J381" s="23">
        <f>F381*E381</f>
        <v/>
      </c>
      <c r="K381" s="23">
        <f>J381*INDEX(Settings!$C$31:$C$36,MATCH(D381,Settings!$B$31:$B$36,0))</f>
        <v/>
      </c>
      <c r="L381" s="23">
        <f>J381+K381</f>
        <v/>
      </c>
      <c r="M381" s="23">
        <f>MIN(L381,Settings!$C$25)</f>
        <v/>
      </c>
      <c r="N381" s="23">
        <f>IF(B381="IT",L381*Settings!$C$11+L381*Settings!$C$12,M381*Settings!$C$16+M381*Settings!$C$17+L381*Settings!$C$18+L381*Settings!$C$19+L381*Settings!$C$20+L381*Settings!$C$21*Settings!$C$22)</f>
        <v/>
      </c>
      <c r="O381" s="23">
        <f>IF(B381="IT",J381/Settings!$C$13,0)</f>
        <v/>
      </c>
      <c r="P381" s="23">
        <f>L381+N381+O381</f>
        <v/>
      </c>
    </row>
    <row r="382">
      <c r="A382" s="5" t="inlineStr">
        <is>
          <t>E00564</t>
        </is>
      </c>
      <c r="B382" s="5" t="inlineStr">
        <is>
          <t>PL</t>
        </is>
      </c>
      <c r="C382" s="5" t="inlineStr">
        <is>
          <t>HR</t>
        </is>
      </c>
      <c r="D382" s="5" t="inlineStr">
        <is>
          <t>L2</t>
        </is>
      </c>
      <c r="E382" s="5" t="n">
        <v>1</v>
      </c>
      <c r="F382" s="5" t="n">
        <v>27450</v>
      </c>
      <c r="G382" s="41" t="n">
        <v>45011</v>
      </c>
      <c r="H382" s="41" t="n"/>
      <c r="I382" s="42">
        <f>IF(H382="",DATE(2099,12,31),H382)</f>
        <v/>
      </c>
      <c r="J382" s="23">
        <f>F382*E382</f>
        <v/>
      </c>
      <c r="K382" s="23">
        <f>J382*INDEX(Settings!$C$31:$C$36,MATCH(D382,Settings!$B$31:$B$36,0))</f>
        <v/>
      </c>
      <c r="L382" s="23">
        <f>J382+K382</f>
        <v/>
      </c>
      <c r="M382" s="23">
        <f>MIN(L382,Settings!$C$25)</f>
        <v/>
      </c>
      <c r="N382" s="23">
        <f>IF(B382="IT",L382*Settings!$C$11+L382*Settings!$C$12,M382*Settings!$C$16+M382*Settings!$C$17+L382*Settings!$C$18+L382*Settings!$C$19+L382*Settings!$C$20+L382*Settings!$C$21*Settings!$C$22)</f>
        <v/>
      </c>
      <c r="O382" s="23">
        <f>IF(B382="IT",J382/Settings!$C$13,0)</f>
        <v/>
      </c>
      <c r="P382" s="23">
        <f>L382+N382+O382</f>
        <v/>
      </c>
    </row>
    <row r="383">
      <c r="A383" s="5" t="inlineStr">
        <is>
          <t>E00565</t>
        </is>
      </c>
      <c r="B383" s="5" t="inlineStr">
        <is>
          <t>IT</t>
        </is>
      </c>
      <c r="C383" s="5" t="inlineStr">
        <is>
          <t>HR</t>
        </is>
      </c>
      <c r="D383" s="5" t="inlineStr">
        <is>
          <t>L3</t>
        </is>
      </c>
      <c r="E383" s="5" t="n">
        <v>1</v>
      </c>
      <c r="F383" s="5" t="n">
        <v>40950</v>
      </c>
      <c r="G383" s="41" t="n">
        <v>45741</v>
      </c>
      <c r="H383" s="41" t="n"/>
      <c r="I383" s="42">
        <f>IF(H383="",DATE(2099,12,31),H383)</f>
        <v/>
      </c>
      <c r="J383" s="23">
        <f>F383*E383</f>
        <v/>
      </c>
      <c r="K383" s="23">
        <f>J383*INDEX(Settings!$C$31:$C$36,MATCH(D383,Settings!$B$31:$B$36,0))</f>
        <v/>
      </c>
      <c r="L383" s="23">
        <f>J383+K383</f>
        <v/>
      </c>
      <c r="M383" s="23">
        <f>MIN(L383,Settings!$C$25)</f>
        <v/>
      </c>
      <c r="N383" s="23">
        <f>IF(B383="IT",L383*Settings!$C$11+L383*Settings!$C$12,M383*Settings!$C$16+M383*Settings!$C$17+L383*Settings!$C$18+L383*Settings!$C$19+L383*Settings!$C$20+L383*Settings!$C$21*Settings!$C$22)</f>
        <v/>
      </c>
      <c r="O383" s="23">
        <f>IF(B383="IT",J383/Settings!$C$13,0)</f>
        <v/>
      </c>
      <c r="P383" s="23">
        <f>L383+N383+O383</f>
        <v/>
      </c>
    </row>
    <row r="384">
      <c r="A384" s="5" t="inlineStr">
        <is>
          <t>E00567</t>
        </is>
      </c>
      <c r="B384" s="5" t="inlineStr">
        <is>
          <t>PL</t>
        </is>
      </c>
      <c r="C384" s="5" t="inlineStr">
        <is>
          <t>HR</t>
        </is>
      </c>
      <c r="D384" s="5" t="inlineStr">
        <is>
          <t>L1</t>
        </is>
      </c>
      <c r="E384" s="5" t="n">
        <v>1</v>
      </c>
      <c r="F384" s="5" t="n">
        <v>17600</v>
      </c>
      <c r="G384" s="41" t="n">
        <v>45734</v>
      </c>
      <c r="H384" s="41" t="n"/>
      <c r="I384" s="42">
        <f>IF(H384="",DATE(2099,12,31),H384)</f>
        <v/>
      </c>
      <c r="J384" s="23">
        <f>F384*E384</f>
        <v/>
      </c>
      <c r="K384" s="23">
        <f>J384*INDEX(Settings!$C$31:$C$36,MATCH(D384,Settings!$B$31:$B$36,0))</f>
        <v/>
      </c>
      <c r="L384" s="23">
        <f>J384+K384</f>
        <v/>
      </c>
      <c r="M384" s="23">
        <f>MIN(L384,Settings!$C$25)</f>
        <v/>
      </c>
      <c r="N384" s="23">
        <f>IF(B384="IT",L384*Settings!$C$11+L384*Settings!$C$12,M384*Settings!$C$16+M384*Settings!$C$17+L384*Settings!$C$18+L384*Settings!$C$19+L384*Settings!$C$20+L384*Settings!$C$21*Settings!$C$22)</f>
        <v/>
      </c>
      <c r="O384" s="23">
        <f>IF(B384="IT",J384/Settings!$C$13,0)</f>
        <v/>
      </c>
      <c r="P384" s="23">
        <f>L384+N384+O384</f>
        <v/>
      </c>
    </row>
    <row r="385">
      <c r="A385" s="5" t="inlineStr">
        <is>
          <t>E00569</t>
        </is>
      </c>
      <c r="B385" s="5" t="inlineStr">
        <is>
          <t>PL</t>
        </is>
      </c>
      <c r="C385" s="5" t="inlineStr">
        <is>
          <t>Sales</t>
        </is>
      </c>
      <c r="D385" s="5" t="inlineStr">
        <is>
          <t>L3</t>
        </is>
      </c>
      <c r="E385" s="5" t="n">
        <v>1</v>
      </c>
      <c r="F385" s="5" t="n">
        <v>29450</v>
      </c>
      <c r="G385" s="41" t="n">
        <v>45781</v>
      </c>
      <c r="H385" s="41" t="n">
        <v>45846</v>
      </c>
      <c r="I385" s="42">
        <f>IF(H385="",DATE(2099,12,31),H385)</f>
        <v/>
      </c>
      <c r="J385" s="23">
        <f>F385*E385</f>
        <v/>
      </c>
      <c r="K385" s="23">
        <f>J385*INDEX(Settings!$C$31:$C$36,MATCH(D385,Settings!$B$31:$B$36,0))</f>
        <v/>
      </c>
      <c r="L385" s="23">
        <f>J385+K385</f>
        <v/>
      </c>
      <c r="M385" s="23">
        <f>MIN(L385,Settings!$C$25)</f>
        <v/>
      </c>
      <c r="N385" s="23">
        <f>IF(B385="IT",L385*Settings!$C$11+L385*Settings!$C$12,M385*Settings!$C$16+M385*Settings!$C$17+L385*Settings!$C$18+L385*Settings!$C$19+L385*Settings!$C$20+L385*Settings!$C$21*Settings!$C$22)</f>
        <v/>
      </c>
      <c r="O385" s="23">
        <f>IF(B385="IT",J385/Settings!$C$13,0)</f>
        <v/>
      </c>
      <c r="P385" s="23">
        <f>L385+N385+O385</f>
        <v/>
      </c>
    </row>
    <row r="386">
      <c r="A386" s="5" t="inlineStr">
        <is>
          <t>E00572</t>
        </is>
      </c>
      <c r="B386" s="5" t="inlineStr">
        <is>
          <t>IT</t>
        </is>
      </c>
      <c r="C386" s="5" t="inlineStr">
        <is>
          <t>Customer Service</t>
        </is>
      </c>
      <c r="D386" s="5" t="inlineStr">
        <is>
          <t>L2</t>
        </is>
      </c>
      <c r="E386" s="5" t="n">
        <v>1</v>
      </c>
      <c r="F386" s="5" t="n">
        <v>25150</v>
      </c>
      <c r="G386" s="41" t="n">
        <v>42839</v>
      </c>
      <c r="H386" s="41" t="n">
        <v>45846</v>
      </c>
      <c r="I386" s="42">
        <f>IF(H386="",DATE(2099,12,31),H386)</f>
        <v/>
      </c>
      <c r="J386" s="23">
        <f>F386*E386</f>
        <v/>
      </c>
      <c r="K386" s="23">
        <f>J386*INDEX(Settings!$C$31:$C$36,MATCH(D386,Settings!$B$31:$B$36,0))</f>
        <v/>
      </c>
      <c r="L386" s="23">
        <f>J386+K386</f>
        <v/>
      </c>
      <c r="M386" s="23">
        <f>MIN(L386,Settings!$C$25)</f>
        <v/>
      </c>
      <c r="N386" s="23">
        <f>IF(B386="IT",L386*Settings!$C$11+L386*Settings!$C$12,M386*Settings!$C$16+M386*Settings!$C$17+L386*Settings!$C$18+L386*Settings!$C$19+L386*Settings!$C$20+L386*Settings!$C$21*Settings!$C$22)</f>
        <v/>
      </c>
      <c r="O386" s="23">
        <f>IF(B386="IT",J386/Settings!$C$13,0)</f>
        <v/>
      </c>
      <c r="P386" s="23">
        <f>L386+N386+O386</f>
        <v/>
      </c>
    </row>
    <row r="387">
      <c r="A387" s="5" t="inlineStr">
        <is>
          <t>E00574</t>
        </is>
      </c>
      <c r="B387" s="5" t="inlineStr">
        <is>
          <t>IT</t>
        </is>
      </c>
      <c r="C387" s="5" t="inlineStr">
        <is>
          <t>Customer Service</t>
        </is>
      </c>
      <c r="D387" s="5" t="inlineStr">
        <is>
          <t>L2</t>
        </is>
      </c>
      <c r="E387" s="5" t="n">
        <v>1</v>
      </c>
      <c r="F387" s="5" t="n">
        <v>27600</v>
      </c>
      <c r="G387" s="41" t="n">
        <v>46073</v>
      </c>
      <c r="H387" s="41" t="n"/>
      <c r="I387" s="42">
        <f>IF(H387="",DATE(2099,12,31),H387)</f>
        <v/>
      </c>
      <c r="J387" s="23">
        <f>F387*E387</f>
        <v/>
      </c>
      <c r="K387" s="23">
        <f>J387*INDEX(Settings!$C$31:$C$36,MATCH(D387,Settings!$B$31:$B$36,0))</f>
        <v/>
      </c>
      <c r="L387" s="23">
        <f>J387+K387</f>
        <v/>
      </c>
      <c r="M387" s="23">
        <f>MIN(L387,Settings!$C$25)</f>
        <v/>
      </c>
      <c r="N387" s="23">
        <f>IF(B387="IT",L387*Settings!$C$11+L387*Settings!$C$12,M387*Settings!$C$16+M387*Settings!$C$17+L387*Settings!$C$18+L387*Settings!$C$19+L387*Settings!$C$20+L387*Settings!$C$21*Settings!$C$22)</f>
        <v/>
      </c>
      <c r="O387" s="23">
        <f>IF(B387="IT",J387/Settings!$C$13,0)</f>
        <v/>
      </c>
      <c r="P387" s="23">
        <f>L387+N387+O387</f>
        <v/>
      </c>
    </row>
    <row r="388">
      <c r="A388" s="5" t="inlineStr">
        <is>
          <t>E00575</t>
        </is>
      </c>
      <c r="B388" s="5" t="inlineStr">
        <is>
          <t>PL</t>
        </is>
      </c>
      <c r="C388" s="5" t="inlineStr">
        <is>
          <t>Sales</t>
        </is>
      </c>
      <c r="D388" s="5" t="inlineStr">
        <is>
          <t>L2</t>
        </is>
      </c>
      <c r="E388" s="5" t="n">
        <v>1</v>
      </c>
      <c r="F388" s="5" t="n">
        <v>29000</v>
      </c>
      <c r="G388" s="41" t="n">
        <v>44826</v>
      </c>
      <c r="H388" s="41" t="n"/>
      <c r="I388" s="42">
        <f>IF(H388="",DATE(2099,12,31),H388)</f>
        <v/>
      </c>
      <c r="J388" s="23">
        <f>F388*E388</f>
        <v/>
      </c>
      <c r="K388" s="23">
        <f>J388*INDEX(Settings!$C$31:$C$36,MATCH(D388,Settings!$B$31:$B$36,0))</f>
        <v/>
      </c>
      <c r="L388" s="23">
        <f>J388+K388</f>
        <v/>
      </c>
      <c r="M388" s="23">
        <f>MIN(L388,Settings!$C$25)</f>
        <v/>
      </c>
      <c r="N388" s="23">
        <f>IF(B388="IT",L388*Settings!$C$11+L388*Settings!$C$12,M388*Settings!$C$16+M388*Settings!$C$17+L388*Settings!$C$18+L388*Settings!$C$19+L388*Settings!$C$20+L388*Settings!$C$21*Settings!$C$22)</f>
        <v/>
      </c>
      <c r="O388" s="23">
        <f>IF(B388="IT",J388/Settings!$C$13,0)</f>
        <v/>
      </c>
      <c r="P388" s="23">
        <f>L388+N388+O388</f>
        <v/>
      </c>
    </row>
    <row r="389">
      <c r="A389" s="5" t="inlineStr">
        <is>
          <t>E00576</t>
        </is>
      </c>
      <c r="B389" s="5" t="inlineStr">
        <is>
          <t>PL</t>
        </is>
      </c>
      <c r="C389" s="5" t="inlineStr">
        <is>
          <t>Customer Service</t>
        </is>
      </c>
      <c r="D389" s="5" t="inlineStr">
        <is>
          <t>L3</t>
        </is>
      </c>
      <c r="E389" s="5" t="n">
        <v>1</v>
      </c>
      <c r="F389" s="5" t="n">
        <v>29800</v>
      </c>
      <c r="G389" s="41" t="n">
        <v>44825</v>
      </c>
      <c r="H389" s="41" t="n"/>
      <c r="I389" s="42">
        <f>IF(H389="",DATE(2099,12,31),H389)</f>
        <v/>
      </c>
      <c r="J389" s="23">
        <f>F389*E389</f>
        <v/>
      </c>
      <c r="K389" s="23">
        <f>J389*INDEX(Settings!$C$31:$C$36,MATCH(D389,Settings!$B$31:$B$36,0))</f>
        <v/>
      </c>
      <c r="L389" s="23">
        <f>J389+K389</f>
        <v/>
      </c>
      <c r="M389" s="23">
        <f>MIN(L389,Settings!$C$25)</f>
        <v/>
      </c>
      <c r="N389" s="23">
        <f>IF(B389="IT",L389*Settings!$C$11+L389*Settings!$C$12,M389*Settings!$C$16+M389*Settings!$C$17+L389*Settings!$C$18+L389*Settings!$C$19+L389*Settings!$C$20+L389*Settings!$C$21*Settings!$C$22)</f>
        <v/>
      </c>
      <c r="O389" s="23">
        <f>IF(B389="IT",J389/Settings!$C$13,0)</f>
        <v/>
      </c>
      <c r="P389" s="23">
        <f>L389+N389+O389</f>
        <v/>
      </c>
    </row>
    <row r="390">
      <c r="A390" s="5" t="inlineStr">
        <is>
          <t>E00578</t>
        </is>
      </c>
      <c r="B390" s="5" t="inlineStr">
        <is>
          <t>PL</t>
        </is>
      </c>
      <c r="C390" s="5" t="inlineStr">
        <is>
          <t>Tech</t>
        </is>
      </c>
      <c r="D390" s="5" t="inlineStr">
        <is>
          <t>L1</t>
        </is>
      </c>
      <c r="E390" s="5" t="n">
        <v>1</v>
      </c>
      <c r="F390" s="5" t="n">
        <v>23050</v>
      </c>
      <c r="G390" s="41" t="n">
        <v>45995</v>
      </c>
      <c r="H390" s="41" t="n"/>
      <c r="I390" s="42">
        <f>IF(H390="",DATE(2099,12,31),H390)</f>
        <v/>
      </c>
      <c r="J390" s="23">
        <f>F390*E390</f>
        <v/>
      </c>
      <c r="K390" s="23">
        <f>J390*INDEX(Settings!$C$31:$C$36,MATCH(D390,Settings!$B$31:$B$36,0))</f>
        <v/>
      </c>
      <c r="L390" s="23">
        <f>J390+K390</f>
        <v/>
      </c>
      <c r="M390" s="23">
        <f>MIN(L390,Settings!$C$25)</f>
        <v/>
      </c>
      <c r="N390" s="23">
        <f>IF(B390="IT",L390*Settings!$C$11+L390*Settings!$C$12,M390*Settings!$C$16+M390*Settings!$C$17+L390*Settings!$C$18+L390*Settings!$C$19+L390*Settings!$C$20+L390*Settings!$C$21*Settings!$C$22)</f>
        <v/>
      </c>
      <c r="O390" s="23">
        <f>IF(B390="IT",J390/Settings!$C$13,0)</f>
        <v/>
      </c>
      <c r="P390" s="23">
        <f>L390+N390+O390</f>
        <v/>
      </c>
    </row>
    <row r="391">
      <c r="A391" s="5" t="inlineStr">
        <is>
          <t>E00579</t>
        </is>
      </c>
      <c r="B391" s="5" t="inlineStr">
        <is>
          <t>IT</t>
        </is>
      </c>
      <c r="C391" s="5" t="inlineStr">
        <is>
          <t>Tech</t>
        </is>
      </c>
      <c r="D391" s="5" t="inlineStr">
        <is>
          <t>L3</t>
        </is>
      </c>
      <c r="E391" s="5" t="n">
        <v>1</v>
      </c>
      <c r="F391" s="5" t="n">
        <v>53100</v>
      </c>
      <c r="G391" s="41" t="n">
        <v>45777</v>
      </c>
      <c r="H391" s="41" t="n"/>
      <c r="I391" s="42">
        <f>IF(H391="",DATE(2099,12,31),H391)</f>
        <v/>
      </c>
      <c r="J391" s="23">
        <f>F391*E391</f>
        <v/>
      </c>
      <c r="K391" s="23">
        <f>J391*INDEX(Settings!$C$31:$C$36,MATCH(D391,Settings!$B$31:$B$36,0))</f>
        <v/>
      </c>
      <c r="L391" s="23">
        <f>J391+K391</f>
        <v/>
      </c>
      <c r="M391" s="23">
        <f>MIN(L391,Settings!$C$25)</f>
        <v/>
      </c>
      <c r="N391" s="23">
        <f>IF(B391="IT",L391*Settings!$C$11+L391*Settings!$C$12,M391*Settings!$C$16+M391*Settings!$C$17+L391*Settings!$C$18+L391*Settings!$C$19+L391*Settings!$C$20+L391*Settings!$C$21*Settings!$C$22)</f>
        <v/>
      </c>
      <c r="O391" s="23">
        <f>IF(B391="IT",J391/Settings!$C$13,0)</f>
        <v/>
      </c>
      <c r="P391" s="23">
        <f>L391+N391+O391</f>
        <v/>
      </c>
    </row>
    <row r="392">
      <c r="A392" s="5" t="inlineStr">
        <is>
          <t>E00580</t>
        </is>
      </c>
      <c r="B392" s="5" t="inlineStr">
        <is>
          <t>PL</t>
        </is>
      </c>
      <c r="C392" s="5" t="inlineStr">
        <is>
          <t>Operations</t>
        </is>
      </c>
      <c r="D392" s="5" t="inlineStr">
        <is>
          <t>L3</t>
        </is>
      </c>
      <c r="E392" s="5" t="n">
        <v>0.8</v>
      </c>
      <c r="F392" s="5" t="n">
        <v>26900</v>
      </c>
      <c r="G392" s="41" t="n">
        <v>46034</v>
      </c>
      <c r="H392" s="41" t="n">
        <v>46148</v>
      </c>
      <c r="I392" s="42">
        <f>IF(H392="",DATE(2099,12,31),H392)</f>
        <v/>
      </c>
      <c r="J392" s="23">
        <f>F392*E392</f>
        <v/>
      </c>
      <c r="K392" s="23">
        <f>J392*INDEX(Settings!$C$31:$C$36,MATCH(D392,Settings!$B$31:$B$36,0))</f>
        <v/>
      </c>
      <c r="L392" s="23">
        <f>J392+K392</f>
        <v/>
      </c>
      <c r="M392" s="23">
        <f>MIN(L392,Settings!$C$25)</f>
        <v/>
      </c>
      <c r="N392" s="23">
        <f>IF(B392="IT",L392*Settings!$C$11+L392*Settings!$C$12,M392*Settings!$C$16+M392*Settings!$C$17+L392*Settings!$C$18+L392*Settings!$C$19+L392*Settings!$C$20+L392*Settings!$C$21*Settings!$C$22)</f>
        <v/>
      </c>
      <c r="O392" s="23">
        <f>IF(B392="IT",J392/Settings!$C$13,0)</f>
        <v/>
      </c>
      <c r="P392" s="23">
        <f>L392+N392+O392</f>
        <v/>
      </c>
    </row>
    <row r="393">
      <c r="A393" s="5" t="inlineStr">
        <is>
          <t>E00584</t>
        </is>
      </c>
      <c r="B393" s="5" t="inlineStr">
        <is>
          <t>IT</t>
        </is>
      </c>
      <c r="C393" s="5" t="inlineStr">
        <is>
          <t>HR</t>
        </is>
      </c>
      <c r="D393" s="5" t="inlineStr">
        <is>
          <t>L1</t>
        </is>
      </c>
      <c r="E393" s="5" t="n">
        <v>1</v>
      </c>
      <c r="F393" s="5" t="n">
        <v>21900</v>
      </c>
      <c r="G393" s="41" t="n">
        <v>45850</v>
      </c>
      <c r="H393" s="41" t="n">
        <v>46043</v>
      </c>
      <c r="I393" s="42">
        <f>IF(H393="",DATE(2099,12,31),H393)</f>
        <v/>
      </c>
      <c r="J393" s="23">
        <f>F393*E393</f>
        <v/>
      </c>
      <c r="K393" s="23">
        <f>J393*INDEX(Settings!$C$31:$C$36,MATCH(D393,Settings!$B$31:$B$36,0))</f>
        <v/>
      </c>
      <c r="L393" s="23">
        <f>J393+K393</f>
        <v/>
      </c>
      <c r="M393" s="23">
        <f>MIN(L393,Settings!$C$25)</f>
        <v/>
      </c>
      <c r="N393" s="23">
        <f>IF(B393="IT",L393*Settings!$C$11+L393*Settings!$C$12,M393*Settings!$C$16+M393*Settings!$C$17+L393*Settings!$C$18+L393*Settings!$C$19+L393*Settings!$C$20+L393*Settings!$C$21*Settings!$C$22)</f>
        <v/>
      </c>
      <c r="O393" s="23">
        <f>IF(B393="IT",J393/Settings!$C$13,0)</f>
        <v/>
      </c>
      <c r="P393" s="23">
        <f>L393+N393+O393</f>
        <v/>
      </c>
    </row>
    <row r="394">
      <c r="A394" s="5" t="inlineStr">
        <is>
          <t>E00586</t>
        </is>
      </c>
      <c r="B394" s="5" t="inlineStr">
        <is>
          <t>IT</t>
        </is>
      </c>
      <c r="C394" s="5" t="inlineStr">
        <is>
          <t>Operations</t>
        </is>
      </c>
      <c r="D394" s="5" t="inlineStr">
        <is>
          <t>L2</t>
        </is>
      </c>
      <c r="E394" s="5" t="n">
        <v>1</v>
      </c>
      <c r="F394" s="5" t="n">
        <v>33500</v>
      </c>
      <c r="G394" s="41" t="n">
        <v>44873</v>
      </c>
      <c r="H394" s="41" t="n"/>
      <c r="I394" s="42">
        <f>IF(H394="",DATE(2099,12,31),H394)</f>
        <v/>
      </c>
      <c r="J394" s="23">
        <f>F394*E394</f>
        <v/>
      </c>
      <c r="K394" s="23">
        <f>J394*INDEX(Settings!$C$31:$C$36,MATCH(D394,Settings!$B$31:$B$36,0))</f>
        <v/>
      </c>
      <c r="L394" s="23">
        <f>J394+K394</f>
        <v/>
      </c>
      <c r="M394" s="23">
        <f>MIN(L394,Settings!$C$25)</f>
        <v/>
      </c>
      <c r="N394" s="23">
        <f>IF(B394="IT",L394*Settings!$C$11+L394*Settings!$C$12,M394*Settings!$C$16+M394*Settings!$C$17+L394*Settings!$C$18+L394*Settings!$C$19+L394*Settings!$C$20+L394*Settings!$C$21*Settings!$C$22)</f>
        <v/>
      </c>
      <c r="O394" s="23">
        <f>IF(B394="IT",J394/Settings!$C$13,0)</f>
        <v/>
      </c>
      <c r="P394" s="23">
        <f>L394+N394+O394</f>
        <v/>
      </c>
    </row>
    <row r="395">
      <c r="A395" s="5" t="inlineStr">
        <is>
          <t>E00587</t>
        </is>
      </c>
      <c r="B395" s="5" t="inlineStr">
        <is>
          <t>PL</t>
        </is>
      </c>
      <c r="C395" s="5" t="inlineStr">
        <is>
          <t>Operations</t>
        </is>
      </c>
      <c r="D395" s="5" t="inlineStr">
        <is>
          <t>L2</t>
        </is>
      </c>
      <c r="E395" s="5" t="n">
        <v>1</v>
      </c>
      <c r="F395" s="5" t="n">
        <v>25400</v>
      </c>
      <c r="G395" s="41" t="n">
        <v>43593</v>
      </c>
      <c r="H395" s="41" t="n"/>
      <c r="I395" s="42">
        <f>IF(H395="",DATE(2099,12,31),H395)</f>
        <v/>
      </c>
      <c r="J395" s="23">
        <f>F395*E395</f>
        <v/>
      </c>
      <c r="K395" s="23">
        <f>J395*INDEX(Settings!$C$31:$C$36,MATCH(D395,Settings!$B$31:$B$36,0))</f>
        <v/>
      </c>
      <c r="L395" s="23">
        <f>J395+K395</f>
        <v/>
      </c>
      <c r="M395" s="23">
        <f>MIN(L395,Settings!$C$25)</f>
        <v/>
      </c>
      <c r="N395" s="23">
        <f>IF(B395="IT",L395*Settings!$C$11+L395*Settings!$C$12,M395*Settings!$C$16+M395*Settings!$C$17+L395*Settings!$C$18+L395*Settings!$C$19+L395*Settings!$C$20+L395*Settings!$C$21*Settings!$C$22)</f>
        <v/>
      </c>
      <c r="O395" s="23">
        <f>IF(B395="IT",J395/Settings!$C$13,0)</f>
        <v/>
      </c>
      <c r="P395" s="23">
        <f>L395+N395+O395</f>
        <v/>
      </c>
    </row>
    <row r="396">
      <c r="A396" s="5" t="inlineStr">
        <is>
          <t>E00588</t>
        </is>
      </c>
      <c r="B396" s="5" t="inlineStr">
        <is>
          <t>PL</t>
        </is>
      </c>
      <c r="C396" s="5" t="inlineStr">
        <is>
          <t>Tech</t>
        </is>
      </c>
      <c r="D396" s="5" t="inlineStr">
        <is>
          <t>L1</t>
        </is>
      </c>
      <c r="E396" s="5" t="n">
        <v>1</v>
      </c>
      <c r="F396" s="5" t="n">
        <v>25000</v>
      </c>
      <c r="G396" s="41" t="n">
        <v>44233</v>
      </c>
      <c r="H396" s="41" t="n"/>
      <c r="I396" s="42">
        <f>IF(H396="",DATE(2099,12,31),H396)</f>
        <v/>
      </c>
      <c r="J396" s="23">
        <f>F396*E396</f>
        <v/>
      </c>
      <c r="K396" s="23">
        <f>J396*INDEX(Settings!$C$31:$C$36,MATCH(D396,Settings!$B$31:$B$36,0))</f>
        <v/>
      </c>
      <c r="L396" s="23">
        <f>J396+K396</f>
        <v/>
      </c>
      <c r="M396" s="23">
        <f>MIN(L396,Settings!$C$25)</f>
        <v/>
      </c>
      <c r="N396" s="23">
        <f>IF(B396="IT",L396*Settings!$C$11+L396*Settings!$C$12,M396*Settings!$C$16+M396*Settings!$C$17+L396*Settings!$C$18+L396*Settings!$C$19+L396*Settings!$C$20+L396*Settings!$C$21*Settings!$C$22)</f>
        <v/>
      </c>
      <c r="O396" s="23">
        <f>IF(B396="IT",J396/Settings!$C$13,0)</f>
        <v/>
      </c>
      <c r="P396" s="23">
        <f>L396+N396+O396</f>
        <v/>
      </c>
    </row>
    <row r="397">
      <c r="A397" s="5" t="inlineStr">
        <is>
          <t>E00589</t>
        </is>
      </c>
      <c r="B397" s="5" t="inlineStr">
        <is>
          <t>IT</t>
        </is>
      </c>
      <c r="C397" s="5" t="inlineStr">
        <is>
          <t>Tech</t>
        </is>
      </c>
      <c r="D397" s="5" t="inlineStr">
        <is>
          <t>L2</t>
        </is>
      </c>
      <c r="E397" s="5" t="n">
        <v>1</v>
      </c>
      <c r="F397" s="5" t="n">
        <v>36400</v>
      </c>
      <c r="G397" s="41" t="n">
        <v>45601</v>
      </c>
      <c r="H397" s="41" t="n"/>
      <c r="I397" s="42">
        <f>IF(H397="",DATE(2099,12,31),H397)</f>
        <v/>
      </c>
      <c r="J397" s="23">
        <f>F397*E397</f>
        <v/>
      </c>
      <c r="K397" s="23">
        <f>J397*INDEX(Settings!$C$31:$C$36,MATCH(D397,Settings!$B$31:$B$36,0))</f>
        <v/>
      </c>
      <c r="L397" s="23">
        <f>J397+K397</f>
        <v/>
      </c>
      <c r="M397" s="23">
        <f>MIN(L397,Settings!$C$25)</f>
        <v/>
      </c>
      <c r="N397" s="23">
        <f>IF(B397="IT",L397*Settings!$C$11+L397*Settings!$C$12,M397*Settings!$C$16+M397*Settings!$C$17+L397*Settings!$C$18+L397*Settings!$C$19+L397*Settings!$C$20+L397*Settings!$C$21*Settings!$C$22)</f>
        <v/>
      </c>
      <c r="O397" s="23">
        <f>IF(B397="IT",J397/Settings!$C$13,0)</f>
        <v/>
      </c>
      <c r="P397" s="23">
        <f>L397+N397+O397</f>
        <v/>
      </c>
    </row>
    <row r="398">
      <c r="A398" s="5" t="inlineStr">
        <is>
          <t>E00590</t>
        </is>
      </c>
      <c r="B398" s="5" t="inlineStr">
        <is>
          <t>IT</t>
        </is>
      </c>
      <c r="C398" s="5" t="inlineStr">
        <is>
          <t>Sales</t>
        </is>
      </c>
      <c r="D398" s="5" t="inlineStr">
        <is>
          <t>L1</t>
        </is>
      </c>
      <c r="E398" s="5" t="n">
        <v>1</v>
      </c>
      <c r="F398" s="5" t="n">
        <v>23800</v>
      </c>
      <c r="G398" s="41" t="n">
        <v>44465</v>
      </c>
      <c r="H398" s="41" t="n"/>
      <c r="I398" s="42">
        <f>IF(H398="",DATE(2099,12,31),H398)</f>
        <v/>
      </c>
      <c r="J398" s="23">
        <f>F398*E398</f>
        <v/>
      </c>
      <c r="K398" s="23">
        <f>J398*INDEX(Settings!$C$31:$C$36,MATCH(D398,Settings!$B$31:$B$36,0))</f>
        <v/>
      </c>
      <c r="L398" s="23">
        <f>J398+K398</f>
        <v/>
      </c>
      <c r="M398" s="23">
        <f>MIN(L398,Settings!$C$25)</f>
        <v/>
      </c>
      <c r="N398" s="23">
        <f>IF(B398="IT",L398*Settings!$C$11+L398*Settings!$C$12,M398*Settings!$C$16+M398*Settings!$C$17+L398*Settings!$C$18+L398*Settings!$C$19+L398*Settings!$C$20+L398*Settings!$C$21*Settings!$C$22)</f>
        <v/>
      </c>
      <c r="O398" s="23">
        <f>IF(B398="IT",J398/Settings!$C$13,0)</f>
        <v/>
      </c>
      <c r="P398" s="23">
        <f>L398+N398+O398</f>
        <v/>
      </c>
    </row>
    <row r="399">
      <c r="A399" s="5" t="inlineStr">
        <is>
          <t>E00591</t>
        </is>
      </c>
      <c r="B399" s="5" t="inlineStr">
        <is>
          <t>PL</t>
        </is>
      </c>
      <c r="C399" s="5" t="inlineStr">
        <is>
          <t>Tech</t>
        </is>
      </c>
      <c r="D399" s="5" t="inlineStr">
        <is>
          <t>L3</t>
        </is>
      </c>
      <c r="E399" s="5" t="n">
        <v>1</v>
      </c>
      <c r="F399" s="5" t="n">
        <v>47100</v>
      </c>
      <c r="G399" s="41" t="n">
        <v>45953</v>
      </c>
      <c r="H399" s="41" t="n">
        <v>46100</v>
      </c>
      <c r="I399" s="42">
        <f>IF(H399="",DATE(2099,12,31),H399)</f>
        <v/>
      </c>
      <c r="J399" s="23">
        <f>F399*E399</f>
        <v/>
      </c>
      <c r="K399" s="23">
        <f>J399*INDEX(Settings!$C$31:$C$36,MATCH(D399,Settings!$B$31:$B$36,0))</f>
        <v/>
      </c>
      <c r="L399" s="23">
        <f>J399+K399</f>
        <v/>
      </c>
      <c r="M399" s="23">
        <f>MIN(L399,Settings!$C$25)</f>
        <v/>
      </c>
      <c r="N399" s="23">
        <f>IF(B399="IT",L399*Settings!$C$11+L399*Settings!$C$12,M399*Settings!$C$16+M399*Settings!$C$17+L399*Settings!$C$18+L399*Settings!$C$19+L399*Settings!$C$20+L399*Settings!$C$21*Settings!$C$22)</f>
        <v/>
      </c>
      <c r="O399" s="23">
        <f>IF(B399="IT",J399/Settings!$C$13,0)</f>
        <v/>
      </c>
      <c r="P399" s="23">
        <f>L399+N399+O399</f>
        <v/>
      </c>
    </row>
    <row r="400">
      <c r="A400" s="5" t="inlineStr">
        <is>
          <t>E00592</t>
        </is>
      </c>
      <c r="B400" s="5" t="inlineStr">
        <is>
          <t>IT</t>
        </is>
      </c>
      <c r="C400" s="5" t="inlineStr">
        <is>
          <t>Customer Service</t>
        </is>
      </c>
      <c r="D400" s="5" t="inlineStr">
        <is>
          <t>L2</t>
        </is>
      </c>
      <c r="E400" s="5" t="n">
        <v>1</v>
      </c>
      <c r="F400" s="5" t="n">
        <v>28550</v>
      </c>
      <c r="G400" s="41" t="n">
        <v>44711</v>
      </c>
      <c r="H400" s="41" t="n">
        <v>46158</v>
      </c>
      <c r="I400" s="42">
        <f>IF(H400="",DATE(2099,12,31),H400)</f>
        <v/>
      </c>
      <c r="J400" s="23">
        <f>F400*E400</f>
        <v/>
      </c>
      <c r="K400" s="23">
        <f>J400*INDEX(Settings!$C$31:$C$36,MATCH(D400,Settings!$B$31:$B$36,0))</f>
        <v/>
      </c>
      <c r="L400" s="23">
        <f>J400+K400</f>
        <v/>
      </c>
      <c r="M400" s="23">
        <f>MIN(L400,Settings!$C$25)</f>
        <v/>
      </c>
      <c r="N400" s="23">
        <f>IF(B400="IT",L400*Settings!$C$11+L400*Settings!$C$12,M400*Settings!$C$16+M400*Settings!$C$17+L400*Settings!$C$18+L400*Settings!$C$19+L400*Settings!$C$20+L400*Settings!$C$21*Settings!$C$22)</f>
        <v/>
      </c>
      <c r="O400" s="23">
        <f>IF(B400="IT",J400/Settings!$C$13,0)</f>
        <v/>
      </c>
      <c r="P400" s="23">
        <f>L400+N400+O400</f>
        <v/>
      </c>
    </row>
    <row r="401">
      <c r="A401" s="5" t="inlineStr">
        <is>
          <t>E00593</t>
        </is>
      </c>
      <c r="B401" s="5" t="inlineStr">
        <is>
          <t>IT</t>
        </is>
      </c>
      <c r="C401" s="5" t="inlineStr">
        <is>
          <t>Customer Service</t>
        </is>
      </c>
      <c r="D401" s="5" t="inlineStr">
        <is>
          <t>L5</t>
        </is>
      </c>
      <c r="E401" s="5" t="n">
        <v>1</v>
      </c>
      <c r="F401" s="5" t="n">
        <v>78650</v>
      </c>
      <c r="G401" s="41" t="n">
        <v>44958</v>
      </c>
      <c r="H401" s="41" t="n"/>
      <c r="I401" s="42">
        <f>IF(H401="",DATE(2099,12,31),H401)</f>
        <v/>
      </c>
      <c r="J401" s="23">
        <f>F401*E401</f>
        <v/>
      </c>
      <c r="K401" s="23">
        <f>J401*INDEX(Settings!$C$31:$C$36,MATCH(D401,Settings!$B$31:$B$36,0))</f>
        <v/>
      </c>
      <c r="L401" s="23">
        <f>J401+K401</f>
        <v/>
      </c>
      <c r="M401" s="23">
        <f>MIN(L401,Settings!$C$25)</f>
        <v/>
      </c>
      <c r="N401" s="23">
        <f>IF(B401="IT",L401*Settings!$C$11+L401*Settings!$C$12,M401*Settings!$C$16+M401*Settings!$C$17+L401*Settings!$C$18+L401*Settings!$C$19+L401*Settings!$C$20+L401*Settings!$C$21*Settings!$C$22)</f>
        <v/>
      </c>
      <c r="O401" s="23">
        <f>IF(B401="IT",J401/Settings!$C$13,0)</f>
        <v/>
      </c>
      <c r="P401" s="23">
        <f>L401+N401+O401</f>
        <v/>
      </c>
    </row>
    <row r="402">
      <c r="A402" s="5" t="inlineStr">
        <is>
          <t>E00595</t>
        </is>
      </c>
      <c r="B402" s="5" t="inlineStr">
        <is>
          <t>PL</t>
        </is>
      </c>
      <c r="C402" s="5" t="inlineStr">
        <is>
          <t>Operations</t>
        </is>
      </c>
      <c r="D402" s="5" t="inlineStr">
        <is>
          <t>L1</t>
        </is>
      </c>
      <c r="E402" s="5" t="n">
        <v>1</v>
      </c>
      <c r="F402" s="5" t="n">
        <v>20250</v>
      </c>
      <c r="G402" s="41" t="n">
        <v>45486</v>
      </c>
      <c r="H402" s="41" t="n"/>
      <c r="I402" s="42">
        <f>IF(H402="",DATE(2099,12,31),H402)</f>
        <v/>
      </c>
      <c r="J402" s="23">
        <f>F402*E402</f>
        <v/>
      </c>
      <c r="K402" s="23">
        <f>J402*INDEX(Settings!$C$31:$C$36,MATCH(D402,Settings!$B$31:$B$36,0))</f>
        <v/>
      </c>
      <c r="L402" s="23">
        <f>J402+K402</f>
        <v/>
      </c>
      <c r="M402" s="23">
        <f>MIN(L402,Settings!$C$25)</f>
        <v/>
      </c>
      <c r="N402" s="23">
        <f>IF(B402="IT",L402*Settings!$C$11+L402*Settings!$C$12,M402*Settings!$C$16+M402*Settings!$C$17+L402*Settings!$C$18+L402*Settings!$C$19+L402*Settings!$C$20+L402*Settings!$C$21*Settings!$C$22)</f>
        <v/>
      </c>
      <c r="O402" s="23">
        <f>IF(B402="IT",J402/Settings!$C$13,0)</f>
        <v/>
      </c>
      <c r="P402" s="23">
        <f>L402+N402+O402</f>
        <v/>
      </c>
    </row>
    <row r="403">
      <c r="A403" s="5" t="inlineStr">
        <is>
          <t>E00596</t>
        </is>
      </c>
      <c r="B403" s="5" t="inlineStr">
        <is>
          <t>IT</t>
        </is>
      </c>
      <c r="C403" s="5" t="inlineStr">
        <is>
          <t>Customer Service</t>
        </is>
      </c>
      <c r="D403" s="5" t="inlineStr">
        <is>
          <t>L2</t>
        </is>
      </c>
      <c r="E403" s="5" t="n">
        <v>1</v>
      </c>
      <c r="F403" s="5" t="n">
        <v>24100</v>
      </c>
      <c r="G403" s="41" t="n">
        <v>45902</v>
      </c>
      <c r="H403" s="41" t="n">
        <v>46163</v>
      </c>
      <c r="I403" s="42">
        <f>IF(H403="",DATE(2099,12,31),H403)</f>
        <v/>
      </c>
      <c r="J403" s="23">
        <f>F403*E403</f>
        <v/>
      </c>
      <c r="K403" s="23">
        <f>J403*INDEX(Settings!$C$31:$C$36,MATCH(D403,Settings!$B$31:$B$36,0))</f>
        <v/>
      </c>
      <c r="L403" s="23">
        <f>J403+K403</f>
        <v/>
      </c>
      <c r="M403" s="23">
        <f>MIN(L403,Settings!$C$25)</f>
        <v/>
      </c>
      <c r="N403" s="23">
        <f>IF(B403="IT",L403*Settings!$C$11+L403*Settings!$C$12,M403*Settings!$C$16+M403*Settings!$C$17+L403*Settings!$C$18+L403*Settings!$C$19+L403*Settings!$C$20+L403*Settings!$C$21*Settings!$C$22)</f>
        <v/>
      </c>
      <c r="O403" s="23">
        <f>IF(B403="IT",J403/Settings!$C$13,0)</f>
        <v/>
      </c>
      <c r="P403" s="23">
        <f>L403+N403+O403</f>
        <v/>
      </c>
    </row>
    <row r="404">
      <c r="A404" s="5" t="inlineStr">
        <is>
          <t>E00597</t>
        </is>
      </c>
      <c r="B404" s="5" t="inlineStr">
        <is>
          <t>PL</t>
        </is>
      </c>
      <c r="C404" s="5" t="inlineStr">
        <is>
          <t>HR</t>
        </is>
      </c>
      <c r="D404" s="5" t="inlineStr">
        <is>
          <t>L1</t>
        </is>
      </c>
      <c r="E404" s="5" t="n">
        <v>1</v>
      </c>
      <c r="F404" s="5" t="n">
        <v>19050</v>
      </c>
      <c r="G404" s="41" t="n">
        <v>42689</v>
      </c>
      <c r="H404" s="41" t="n"/>
      <c r="I404" s="42">
        <f>IF(H404="",DATE(2099,12,31),H404)</f>
        <v/>
      </c>
      <c r="J404" s="23">
        <f>F404*E404</f>
        <v/>
      </c>
      <c r="K404" s="23">
        <f>J404*INDEX(Settings!$C$31:$C$36,MATCH(D404,Settings!$B$31:$B$36,0))</f>
        <v/>
      </c>
      <c r="L404" s="23">
        <f>J404+K404</f>
        <v/>
      </c>
      <c r="M404" s="23">
        <f>MIN(L404,Settings!$C$25)</f>
        <v/>
      </c>
      <c r="N404" s="23">
        <f>IF(B404="IT",L404*Settings!$C$11+L404*Settings!$C$12,M404*Settings!$C$16+M404*Settings!$C$17+L404*Settings!$C$18+L404*Settings!$C$19+L404*Settings!$C$20+L404*Settings!$C$21*Settings!$C$22)</f>
        <v/>
      </c>
      <c r="O404" s="23">
        <f>IF(B404="IT",J404/Settings!$C$13,0)</f>
        <v/>
      </c>
      <c r="P404" s="23">
        <f>L404+N404+O404</f>
        <v/>
      </c>
    </row>
    <row r="405">
      <c r="A405" s="5" t="inlineStr">
        <is>
          <t>E00598</t>
        </is>
      </c>
      <c r="B405" s="5" t="inlineStr">
        <is>
          <t>IT</t>
        </is>
      </c>
      <c r="C405" s="5" t="inlineStr">
        <is>
          <t>Tech</t>
        </is>
      </c>
      <c r="D405" s="5" t="inlineStr">
        <is>
          <t>L5</t>
        </is>
      </c>
      <c r="E405" s="5" t="n">
        <v>1</v>
      </c>
      <c r="F405" s="5" t="n">
        <v>93050</v>
      </c>
      <c r="G405" s="41" t="n">
        <v>43988</v>
      </c>
      <c r="H405" s="41" t="n"/>
      <c r="I405" s="42">
        <f>IF(H405="",DATE(2099,12,31),H405)</f>
        <v/>
      </c>
      <c r="J405" s="23">
        <f>F405*E405</f>
        <v/>
      </c>
      <c r="K405" s="23">
        <f>J405*INDEX(Settings!$C$31:$C$36,MATCH(D405,Settings!$B$31:$B$36,0))</f>
        <v/>
      </c>
      <c r="L405" s="23">
        <f>J405+K405</f>
        <v/>
      </c>
      <c r="M405" s="23">
        <f>MIN(L405,Settings!$C$25)</f>
        <v/>
      </c>
      <c r="N405" s="23">
        <f>IF(B405="IT",L405*Settings!$C$11+L405*Settings!$C$12,M405*Settings!$C$16+M405*Settings!$C$17+L405*Settings!$C$18+L405*Settings!$C$19+L405*Settings!$C$20+L405*Settings!$C$21*Settings!$C$22)</f>
        <v/>
      </c>
      <c r="O405" s="23">
        <f>IF(B405="IT",J405/Settings!$C$13,0)</f>
        <v/>
      </c>
      <c r="P405" s="23">
        <f>L405+N405+O405</f>
        <v/>
      </c>
    </row>
    <row r="406">
      <c r="A406" s="5" t="inlineStr">
        <is>
          <t>E00599</t>
        </is>
      </c>
      <c r="B406" s="5" t="inlineStr">
        <is>
          <t>PL</t>
        </is>
      </c>
      <c r="C406" s="5" t="inlineStr">
        <is>
          <t>Operations</t>
        </is>
      </c>
      <c r="D406" s="5" t="inlineStr">
        <is>
          <t>L2</t>
        </is>
      </c>
      <c r="E406" s="5" t="n">
        <v>1</v>
      </c>
      <c r="F406" s="5" t="n">
        <v>23950</v>
      </c>
      <c r="G406" s="41" t="n">
        <v>43968</v>
      </c>
      <c r="H406" s="41" t="n"/>
      <c r="I406" s="42">
        <f>IF(H406="",DATE(2099,12,31),H406)</f>
        <v/>
      </c>
      <c r="J406" s="23">
        <f>F406*E406</f>
        <v/>
      </c>
      <c r="K406" s="23">
        <f>J406*INDEX(Settings!$C$31:$C$36,MATCH(D406,Settings!$B$31:$B$36,0))</f>
        <v/>
      </c>
      <c r="L406" s="23">
        <f>J406+K406</f>
        <v/>
      </c>
      <c r="M406" s="23">
        <f>MIN(L406,Settings!$C$25)</f>
        <v/>
      </c>
      <c r="N406" s="23">
        <f>IF(B406="IT",L406*Settings!$C$11+L406*Settings!$C$12,M406*Settings!$C$16+M406*Settings!$C$17+L406*Settings!$C$18+L406*Settings!$C$19+L406*Settings!$C$20+L406*Settings!$C$21*Settings!$C$22)</f>
        <v/>
      </c>
      <c r="O406" s="23">
        <f>IF(B406="IT",J406/Settings!$C$13,0)</f>
        <v/>
      </c>
      <c r="P406" s="23">
        <f>L406+N406+O406</f>
        <v/>
      </c>
    </row>
    <row r="407">
      <c r="A407" s="5" t="inlineStr">
        <is>
          <t>E00600</t>
        </is>
      </c>
      <c r="B407" s="5" t="inlineStr">
        <is>
          <t>PL</t>
        </is>
      </c>
      <c r="C407" s="5" t="inlineStr">
        <is>
          <t>Finance</t>
        </is>
      </c>
      <c r="D407" s="5" t="inlineStr">
        <is>
          <t>L1</t>
        </is>
      </c>
      <c r="E407" s="5" t="n">
        <v>1</v>
      </c>
      <c r="F407" s="5" t="n">
        <v>21400</v>
      </c>
      <c r="G407" s="41" t="n">
        <v>45425</v>
      </c>
      <c r="H407" s="41" t="n"/>
      <c r="I407" s="42">
        <f>IF(H407="",DATE(2099,12,31),H407)</f>
        <v/>
      </c>
      <c r="J407" s="23">
        <f>F407*E407</f>
        <v/>
      </c>
      <c r="K407" s="23">
        <f>J407*INDEX(Settings!$C$31:$C$36,MATCH(D407,Settings!$B$31:$B$36,0))</f>
        <v/>
      </c>
      <c r="L407" s="23">
        <f>J407+K407</f>
        <v/>
      </c>
      <c r="M407" s="23">
        <f>MIN(L407,Settings!$C$25)</f>
        <v/>
      </c>
      <c r="N407" s="23">
        <f>IF(B407="IT",L407*Settings!$C$11+L407*Settings!$C$12,M407*Settings!$C$16+M407*Settings!$C$17+L407*Settings!$C$18+L407*Settings!$C$19+L407*Settings!$C$20+L407*Settings!$C$21*Settings!$C$22)</f>
        <v/>
      </c>
      <c r="O407" s="23">
        <f>IF(B407="IT",J407/Settings!$C$13,0)</f>
        <v/>
      </c>
      <c r="P407" s="23">
        <f>L407+N407+O407</f>
        <v/>
      </c>
    </row>
    <row r="408">
      <c r="A408" s="5" t="inlineStr">
        <is>
          <t>E00603</t>
        </is>
      </c>
      <c r="B408" s="5" t="inlineStr">
        <is>
          <t>PL</t>
        </is>
      </c>
      <c r="C408" s="5" t="inlineStr">
        <is>
          <t>Tech</t>
        </is>
      </c>
      <c r="D408" s="5" t="inlineStr">
        <is>
          <t>L5</t>
        </is>
      </c>
      <c r="E408" s="5" t="n">
        <v>1</v>
      </c>
      <c r="F408" s="5" t="n">
        <v>70800</v>
      </c>
      <c r="G408" s="41" t="n">
        <v>45734</v>
      </c>
      <c r="H408" s="41" t="n"/>
      <c r="I408" s="42">
        <f>IF(H408="",DATE(2099,12,31),H408)</f>
        <v/>
      </c>
      <c r="J408" s="23">
        <f>F408*E408</f>
        <v/>
      </c>
      <c r="K408" s="23">
        <f>J408*INDEX(Settings!$C$31:$C$36,MATCH(D408,Settings!$B$31:$B$36,0))</f>
        <v/>
      </c>
      <c r="L408" s="23">
        <f>J408+K408</f>
        <v/>
      </c>
      <c r="M408" s="23">
        <f>MIN(L408,Settings!$C$25)</f>
        <v/>
      </c>
      <c r="N408" s="23">
        <f>IF(B408="IT",L408*Settings!$C$11+L408*Settings!$C$12,M408*Settings!$C$16+M408*Settings!$C$17+L408*Settings!$C$18+L408*Settings!$C$19+L408*Settings!$C$20+L408*Settings!$C$21*Settings!$C$22)</f>
        <v/>
      </c>
      <c r="O408" s="23">
        <f>IF(B408="IT",J408/Settings!$C$13,0)</f>
        <v/>
      </c>
      <c r="P408" s="23">
        <f>L408+N408+O408</f>
        <v/>
      </c>
    </row>
    <row r="409">
      <c r="A409" s="5" t="inlineStr">
        <is>
          <t>E00604</t>
        </is>
      </c>
      <c r="B409" s="5" t="inlineStr">
        <is>
          <t>PL</t>
        </is>
      </c>
      <c r="C409" s="5" t="inlineStr">
        <is>
          <t>Customer Service</t>
        </is>
      </c>
      <c r="D409" s="5" t="inlineStr">
        <is>
          <t>L4</t>
        </is>
      </c>
      <c r="E409" s="5" t="n">
        <v>1</v>
      </c>
      <c r="F409" s="5" t="n">
        <v>40550</v>
      </c>
      <c r="G409" s="41" t="n">
        <v>45665</v>
      </c>
      <c r="H409" s="41" t="n"/>
      <c r="I409" s="42">
        <f>IF(H409="",DATE(2099,12,31),H409)</f>
        <v/>
      </c>
      <c r="J409" s="23">
        <f>F409*E409</f>
        <v/>
      </c>
      <c r="K409" s="23">
        <f>J409*INDEX(Settings!$C$31:$C$36,MATCH(D409,Settings!$B$31:$B$36,0))</f>
        <v/>
      </c>
      <c r="L409" s="23">
        <f>J409+K409</f>
        <v/>
      </c>
      <c r="M409" s="23">
        <f>MIN(L409,Settings!$C$25)</f>
        <v/>
      </c>
      <c r="N409" s="23">
        <f>IF(B409="IT",L409*Settings!$C$11+L409*Settings!$C$12,M409*Settings!$C$16+M409*Settings!$C$17+L409*Settings!$C$18+L409*Settings!$C$19+L409*Settings!$C$20+L409*Settings!$C$21*Settings!$C$22)</f>
        <v/>
      </c>
      <c r="O409" s="23">
        <f>IF(B409="IT",J409/Settings!$C$13,0)</f>
        <v/>
      </c>
      <c r="P409" s="23">
        <f>L409+N409+O409</f>
        <v/>
      </c>
    </row>
    <row r="410">
      <c r="A410" s="5" t="inlineStr">
        <is>
          <t>E00607</t>
        </is>
      </c>
      <c r="B410" s="5" t="inlineStr">
        <is>
          <t>PL</t>
        </is>
      </c>
      <c r="C410" s="5" t="inlineStr">
        <is>
          <t>Sales</t>
        </is>
      </c>
      <c r="D410" s="5" t="inlineStr">
        <is>
          <t>L3</t>
        </is>
      </c>
      <c r="E410" s="5" t="n">
        <v>1</v>
      </c>
      <c r="F410" s="5" t="n">
        <v>40850</v>
      </c>
      <c r="G410" s="41" t="n">
        <v>42846</v>
      </c>
      <c r="H410" s="41" t="n"/>
      <c r="I410" s="42">
        <f>IF(H410="",DATE(2099,12,31),H410)</f>
        <v/>
      </c>
      <c r="J410" s="23">
        <f>F410*E410</f>
        <v/>
      </c>
      <c r="K410" s="23">
        <f>J410*INDEX(Settings!$C$31:$C$36,MATCH(D410,Settings!$B$31:$B$36,0))</f>
        <v/>
      </c>
      <c r="L410" s="23">
        <f>J410+K410</f>
        <v/>
      </c>
      <c r="M410" s="23">
        <f>MIN(L410,Settings!$C$25)</f>
        <v/>
      </c>
      <c r="N410" s="23">
        <f>IF(B410="IT",L410*Settings!$C$11+L410*Settings!$C$12,M410*Settings!$C$16+M410*Settings!$C$17+L410*Settings!$C$18+L410*Settings!$C$19+L410*Settings!$C$20+L410*Settings!$C$21*Settings!$C$22)</f>
        <v/>
      </c>
      <c r="O410" s="23">
        <f>IF(B410="IT",J410/Settings!$C$13,0)</f>
        <v/>
      </c>
      <c r="P410" s="23">
        <f>L410+N410+O410</f>
        <v/>
      </c>
    </row>
    <row r="411">
      <c r="A411" s="5" t="inlineStr">
        <is>
          <t>E00609</t>
        </is>
      </c>
      <c r="B411" s="5" t="inlineStr">
        <is>
          <t>IT</t>
        </is>
      </c>
      <c r="C411" s="5" t="inlineStr">
        <is>
          <t>Tech</t>
        </is>
      </c>
      <c r="D411" s="5" t="inlineStr">
        <is>
          <t>L3</t>
        </is>
      </c>
      <c r="E411" s="5" t="n">
        <v>1</v>
      </c>
      <c r="F411" s="5" t="n">
        <v>53000</v>
      </c>
      <c r="G411" s="41" t="n">
        <v>45823</v>
      </c>
      <c r="H411" s="41" t="n"/>
      <c r="I411" s="42">
        <f>IF(H411="",DATE(2099,12,31),H411)</f>
        <v/>
      </c>
      <c r="J411" s="23">
        <f>F411*E411</f>
        <v/>
      </c>
      <c r="K411" s="23">
        <f>J411*INDEX(Settings!$C$31:$C$36,MATCH(D411,Settings!$B$31:$B$36,0))</f>
        <v/>
      </c>
      <c r="L411" s="23">
        <f>J411+K411</f>
        <v/>
      </c>
      <c r="M411" s="23">
        <f>MIN(L411,Settings!$C$25)</f>
        <v/>
      </c>
      <c r="N411" s="23">
        <f>IF(B411="IT",L411*Settings!$C$11+L411*Settings!$C$12,M411*Settings!$C$16+M411*Settings!$C$17+L411*Settings!$C$18+L411*Settings!$C$19+L411*Settings!$C$20+L411*Settings!$C$21*Settings!$C$22)</f>
        <v/>
      </c>
      <c r="O411" s="23">
        <f>IF(B411="IT",J411/Settings!$C$13,0)</f>
        <v/>
      </c>
      <c r="P411" s="23">
        <f>L411+N411+O411</f>
        <v/>
      </c>
    </row>
    <row r="412">
      <c r="A412" s="5" t="inlineStr">
        <is>
          <t>E00610</t>
        </is>
      </c>
      <c r="B412" s="5" t="inlineStr">
        <is>
          <t>IT</t>
        </is>
      </c>
      <c r="C412" s="5" t="inlineStr">
        <is>
          <t>Customer Service</t>
        </is>
      </c>
      <c r="D412" s="5" t="inlineStr">
        <is>
          <t>L4</t>
        </is>
      </c>
      <c r="E412" s="5" t="n">
        <v>1</v>
      </c>
      <c r="F412" s="5" t="n">
        <v>49550</v>
      </c>
      <c r="G412" s="41" t="n">
        <v>45605</v>
      </c>
      <c r="H412" s="41" t="n"/>
      <c r="I412" s="42">
        <f>IF(H412="",DATE(2099,12,31),H412)</f>
        <v/>
      </c>
      <c r="J412" s="23">
        <f>F412*E412</f>
        <v/>
      </c>
      <c r="K412" s="23">
        <f>J412*INDEX(Settings!$C$31:$C$36,MATCH(D412,Settings!$B$31:$B$36,0))</f>
        <v/>
      </c>
      <c r="L412" s="23">
        <f>J412+K412</f>
        <v/>
      </c>
      <c r="M412" s="23">
        <f>MIN(L412,Settings!$C$25)</f>
        <v/>
      </c>
      <c r="N412" s="23">
        <f>IF(B412="IT",L412*Settings!$C$11+L412*Settings!$C$12,M412*Settings!$C$16+M412*Settings!$C$17+L412*Settings!$C$18+L412*Settings!$C$19+L412*Settings!$C$20+L412*Settings!$C$21*Settings!$C$22)</f>
        <v/>
      </c>
      <c r="O412" s="23">
        <f>IF(B412="IT",J412/Settings!$C$13,0)</f>
        <v/>
      </c>
      <c r="P412" s="23">
        <f>L412+N412+O412</f>
        <v/>
      </c>
    </row>
    <row r="413">
      <c r="A413" s="5" t="inlineStr">
        <is>
          <t>E00616</t>
        </is>
      </c>
      <c r="B413" s="5" t="inlineStr">
        <is>
          <t>IT</t>
        </is>
      </c>
      <c r="C413" s="5" t="inlineStr">
        <is>
          <t>Customer Service</t>
        </is>
      </c>
      <c r="D413" s="5" t="inlineStr">
        <is>
          <t>L1</t>
        </is>
      </c>
      <c r="E413" s="5" t="n">
        <v>1</v>
      </c>
      <c r="F413" s="5" t="n">
        <v>25600</v>
      </c>
      <c r="G413" s="41" t="n">
        <v>44781</v>
      </c>
      <c r="H413" s="41" t="n"/>
      <c r="I413" s="42">
        <f>IF(H413="",DATE(2099,12,31),H413)</f>
        <v/>
      </c>
      <c r="J413" s="23">
        <f>F413*E413</f>
        <v/>
      </c>
      <c r="K413" s="23">
        <f>J413*INDEX(Settings!$C$31:$C$36,MATCH(D413,Settings!$B$31:$B$36,0))</f>
        <v/>
      </c>
      <c r="L413" s="23">
        <f>J413+K413</f>
        <v/>
      </c>
      <c r="M413" s="23">
        <f>MIN(L413,Settings!$C$25)</f>
        <v/>
      </c>
      <c r="N413" s="23">
        <f>IF(B413="IT",L413*Settings!$C$11+L413*Settings!$C$12,M413*Settings!$C$16+M413*Settings!$C$17+L413*Settings!$C$18+L413*Settings!$C$19+L413*Settings!$C$20+L413*Settings!$C$21*Settings!$C$22)</f>
        <v/>
      </c>
      <c r="O413" s="23">
        <f>IF(B413="IT",J413/Settings!$C$13,0)</f>
        <v/>
      </c>
      <c r="P413" s="23">
        <f>L413+N413+O413</f>
        <v/>
      </c>
    </row>
    <row r="414">
      <c r="A414" s="5" t="inlineStr">
        <is>
          <t>E00618</t>
        </is>
      </c>
      <c r="B414" s="5" t="inlineStr">
        <is>
          <t>IT</t>
        </is>
      </c>
      <c r="C414" s="5" t="inlineStr">
        <is>
          <t>Tech</t>
        </is>
      </c>
      <c r="D414" s="5" t="inlineStr">
        <is>
          <t>L2</t>
        </is>
      </c>
      <c r="E414" s="5" t="n">
        <v>1</v>
      </c>
      <c r="F414" s="5" t="n">
        <v>44800</v>
      </c>
      <c r="G414" s="41" t="n">
        <v>45131</v>
      </c>
      <c r="H414" s="41" t="n"/>
      <c r="I414" s="42">
        <f>IF(H414="",DATE(2099,12,31),H414)</f>
        <v/>
      </c>
      <c r="J414" s="23">
        <f>F414*E414</f>
        <v/>
      </c>
      <c r="K414" s="23">
        <f>J414*INDEX(Settings!$C$31:$C$36,MATCH(D414,Settings!$B$31:$B$36,0))</f>
        <v/>
      </c>
      <c r="L414" s="23">
        <f>J414+K414</f>
        <v/>
      </c>
      <c r="M414" s="23">
        <f>MIN(L414,Settings!$C$25)</f>
        <v/>
      </c>
      <c r="N414" s="23">
        <f>IF(B414="IT",L414*Settings!$C$11+L414*Settings!$C$12,M414*Settings!$C$16+M414*Settings!$C$17+L414*Settings!$C$18+L414*Settings!$C$19+L414*Settings!$C$20+L414*Settings!$C$21*Settings!$C$22)</f>
        <v/>
      </c>
      <c r="O414" s="23">
        <f>IF(B414="IT",J414/Settings!$C$13,0)</f>
        <v/>
      </c>
      <c r="P414" s="23">
        <f>L414+N414+O414</f>
        <v/>
      </c>
    </row>
    <row r="415">
      <c r="A415" s="5" t="inlineStr">
        <is>
          <t>E00619</t>
        </is>
      </c>
      <c r="B415" s="5" t="inlineStr">
        <is>
          <t>PL</t>
        </is>
      </c>
      <c r="C415" s="5" t="inlineStr">
        <is>
          <t>Operations</t>
        </is>
      </c>
      <c r="D415" s="5" t="inlineStr">
        <is>
          <t>L5</t>
        </is>
      </c>
      <c r="E415" s="5" t="n">
        <v>1</v>
      </c>
      <c r="F415" s="5" t="n">
        <v>57850</v>
      </c>
      <c r="G415" s="41" t="n">
        <v>45368</v>
      </c>
      <c r="H415" s="41" t="n"/>
      <c r="I415" s="42">
        <f>IF(H415="",DATE(2099,12,31),H415)</f>
        <v/>
      </c>
      <c r="J415" s="23">
        <f>F415*E415</f>
        <v/>
      </c>
      <c r="K415" s="23">
        <f>J415*INDEX(Settings!$C$31:$C$36,MATCH(D415,Settings!$B$31:$B$36,0))</f>
        <v/>
      </c>
      <c r="L415" s="23">
        <f>J415+K415</f>
        <v/>
      </c>
      <c r="M415" s="23">
        <f>MIN(L415,Settings!$C$25)</f>
        <v/>
      </c>
      <c r="N415" s="23">
        <f>IF(B415="IT",L415*Settings!$C$11+L415*Settings!$C$12,M415*Settings!$C$16+M415*Settings!$C$17+L415*Settings!$C$18+L415*Settings!$C$19+L415*Settings!$C$20+L415*Settings!$C$21*Settings!$C$22)</f>
        <v/>
      </c>
      <c r="O415" s="23">
        <f>IF(B415="IT",J415/Settings!$C$13,0)</f>
        <v/>
      </c>
      <c r="P415" s="23">
        <f>L415+N415+O415</f>
        <v/>
      </c>
    </row>
    <row r="416">
      <c r="A416" s="5" t="inlineStr">
        <is>
          <t>E00620</t>
        </is>
      </c>
      <c r="B416" s="5" t="inlineStr">
        <is>
          <t>PL</t>
        </is>
      </c>
      <c r="C416" s="5" t="inlineStr">
        <is>
          <t>HR</t>
        </is>
      </c>
      <c r="D416" s="5" t="inlineStr">
        <is>
          <t>L1</t>
        </is>
      </c>
      <c r="E416" s="5" t="n">
        <v>1</v>
      </c>
      <c r="F416" s="5" t="n">
        <v>18200</v>
      </c>
      <c r="G416" s="41" t="n">
        <v>45853</v>
      </c>
      <c r="H416" s="41" t="n">
        <v>46008</v>
      </c>
      <c r="I416" s="42">
        <f>IF(H416="",DATE(2099,12,31),H416)</f>
        <v/>
      </c>
      <c r="J416" s="23">
        <f>F416*E416</f>
        <v/>
      </c>
      <c r="K416" s="23">
        <f>J416*INDEX(Settings!$C$31:$C$36,MATCH(D416,Settings!$B$31:$B$36,0))</f>
        <v/>
      </c>
      <c r="L416" s="23">
        <f>J416+K416</f>
        <v/>
      </c>
      <c r="M416" s="23">
        <f>MIN(L416,Settings!$C$25)</f>
        <v/>
      </c>
      <c r="N416" s="23">
        <f>IF(B416="IT",L416*Settings!$C$11+L416*Settings!$C$12,M416*Settings!$C$16+M416*Settings!$C$17+L416*Settings!$C$18+L416*Settings!$C$19+L416*Settings!$C$20+L416*Settings!$C$21*Settings!$C$22)</f>
        <v/>
      </c>
      <c r="O416" s="23">
        <f>IF(B416="IT",J416/Settings!$C$13,0)</f>
        <v/>
      </c>
      <c r="P416" s="23">
        <f>L416+N416+O416</f>
        <v/>
      </c>
    </row>
    <row r="417">
      <c r="A417" s="5" t="inlineStr">
        <is>
          <t>E00622</t>
        </is>
      </c>
      <c r="B417" s="5" t="inlineStr">
        <is>
          <t>PL</t>
        </is>
      </c>
      <c r="C417" s="5" t="inlineStr">
        <is>
          <t>Customer Service</t>
        </is>
      </c>
      <c r="D417" s="5" t="inlineStr">
        <is>
          <t>L2</t>
        </is>
      </c>
      <c r="E417" s="5" t="n">
        <v>1</v>
      </c>
      <c r="F417" s="5" t="n">
        <v>21150</v>
      </c>
      <c r="G417" s="41" t="n">
        <v>46087</v>
      </c>
      <c r="H417" s="41" t="n"/>
      <c r="I417" s="42">
        <f>IF(H417="",DATE(2099,12,31),H417)</f>
        <v/>
      </c>
      <c r="J417" s="23">
        <f>F417*E417</f>
        <v/>
      </c>
      <c r="K417" s="23">
        <f>J417*INDEX(Settings!$C$31:$C$36,MATCH(D417,Settings!$B$31:$B$36,0))</f>
        <v/>
      </c>
      <c r="L417" s="23">
        <f>J417+K417</f>
        <v/>
      </c>
      <c r="M417" s="23">
        <f>MIN(L417,Settings!$C$25)</f>
        <v/>
      </c>
      <c r="N417" s="23">
        <f>IF(B417="IT",L417*Settings!$C$11+L417*Settings!$C$12,M417*Settings!$C$16+M417*Settings!$C$17+L417*Settings!$C$18+L417*Settings!$C$19+L417*Settings!$C$20+L417*Settings!$C$21*Settings!$C$22)</f>
        <v/>
      </c>
      <c r="O417" s="23">
        <f>IF(B417="IT",J417/Settings!$C$13,0)</f>
        <v/>
      </c>
      <c r="P417" s="23">
        <f>L417+N417+O417</f>
        <v/>
      </c>
    </row>
    <row r="418">
      <c r="A418" s="5" t="inlineStr">
        <is>
          <t>E00624</t>
        </is>
      </c>
      <c r="B418" s="5" t="inlineStr">
        <is>
          <t>PL</t>
        </is>
      </c>
      <c r="C418" s="5" t="inlineStr">
        <is>
          <t>Tech</t>
        </is>
      </c>
      <c r="D418" s="5" t="inlineStr">
        <is>
          <t>L2</t>
        </is>
      </c>
      <c r="E418" s="5" t="n">
        <v>1</v>
      </c>
      <c r="F418" s="5" t="n">
        <v>29700</v>
      </c>
      <c r="G418" s="41" t="n">
        <v>43671</v>
      </c>
      <c r="H418" s="41" t="n"/>
      <c r="I418" s="42">
        <f>IF(H418="",DATE(2099,12,31),H418)</f>
        <v/>
      </c>
      <c r="J418" s="23">
        <f>F418*E418</f>
        <v/>
      </c>
      <c r="K418" s="23">
        <f>J418*INDEX(Settings!$C$31:$C$36,MATCH(D418,Settings!$B$31:$B$36,0))</f>
        <v/>
      </c>
      <c r="L418" s="23">
        <f>J418+K418</f>
        <v/>
      </c>
      <c r="M418" s="23">
        <f>MIN(L418,Settings!$C$25)</f>
        <v/>
      </c>
      <c r="N418" s="23">
        <f>IF(B418="IT",L418*Settings!$C$11+L418*Settings!$C$12,M418*Settings!$C$16+M418*Settings!$C$17+L418*Settings!$C$18+L418*Settings!$C$19+L418*Settings!$C$20+L418*Settings!$C$21*Settings!$C$22)</f>
        <v/>
      </c>
      <c r="O418" s="23">
        <f>IF(B418="IT",J418/Settings!$C$13,0)</f>
        <v/>
      </c>
      <c r="P418" s="23">
        <f>L418+N418+O418</f>
        <v/>
      </c>
    </row>
    <row r="419">
      <c r="A419" s="5" t="inlineStr">
        <is>
          <t>E00625</t>
        </is>
      </c>
      <c r="B419" s="5" t="inlineStr">
        <is>
          <t>PL</t>
        </is>
      </c>
      <c r="C419" s="5" t="inlineStr">
        <is>
          <t>Customer Service</t>
        </is>
      </c>
      <c r="D419" s="5" t="inlineStr">
        <is>
          <t>L1</t>
        </is>
      </c>
      <c r="E419" s="5" t="n">
        <v>1</v>
      </c>
      <c r="F419" s="5" t="n">
        <v>19550</v>
      </c>
      <c r="G419" s="41" t="n">
        <v>45881</v>
      </c>
      <c r="H419" s="41" t="n">
        <v>45906</v>
      </c>
      <c r="I419" s="42">
        <f>IF(H419="",DATE(2099,12,31),H419)</f>
        <v/>
      </c>
      <c r="J419" s="23">
        <f>F419*E419</f>
        <v/>
      </c>
      <c r="K419" s="23">
        <f>J419*INDEX(Settings!$C$31:$C$36,MATCH(D419,Settings!$B$31:$B$36,0))</f>
        <v/>
      </c>
      <c r="L419" s="23">
        <f>J419+K419</f>
        <v/>
      </c>
      <c r="M419" s="23">
        <f>MIN(L419,Settings!$C$25)</f>
        <v/>
      </c>
      <c r="N419" s="23">
        <f>IF(B419="IT",L419*Settings!$C$11+L419*Settings!$C$12,M419*Settings!$C$16+M419*Settings!$C$17+L419*Settings!$C$18+L419*Settings!$C$19+L419*Settings!$C$20+L419*Settings!$C$21*Settings!$C$22)</f>
        <v/>
      </c>
      <c r="O419" s="23">
        <f>IF(B419="IT",J419/Settings!$C$13,0)</f>
        <v/>
      </c>
      <c r="P419" s="23">
        <f>L419+N419+O419</f>
        <v/>
      </c>
    </row>
    <row r="420">
      <c r="A420" s="5" t="inlineStr">
        <is>
          <t>E00626</t>
        </is>
      </c>
      <c r="B420" s="5" t="inlineStr">
        <is>
          <t>PL</t>
        </is>
      </c>
      <c r="C420" s="5" t="inlineStr">
        <is>
          <t>Finance</t>
        </is>
      </c>
      <c r="D420" s="5" t="inlineStr">
        <is>
          <t>L4</t>
        </is>
      </c>
      <c r="E420" s="5" t="n">
        <v>1</v>
      </c>
      <c r="F420" s="5" t="n">
        <v>51650</v>
      </c>
      <c r="G420" s="41" t="n">
        <v>42360</v>
      </c>
      <c r="H420" s="41" t="n"/>
      <c r="I420" s="42">
        <f>IF(H420="",DATE(2099,12,31),H420)</f>
        <v/>
      </c>
      <c r="J420" s="23">
        <f>F420*E420</f>
        <v/>
      </c>
      <c r="K420" s="23">
        <f>J420*INDEX(Settings!$C$31:$C$36,MATCH(D420,Settings!$B$31:$B$36,0))</f>
        <v/>
      </c>
      <c r="L420" s="23">
        <f>J420+K420</f>
        <v/>
      </c>
      <c r="M420" s="23">
        <f>MIN(L420,Settings!$C$25)</f>
        <v/>
      </c>
      <c r="N420" s="23">
        <f>IF(B420="IT",L420*Settings!$C$11+L420*Settings!$C$12,M420*Settings!$C$16+M420*Settings!$C$17+L420*Settings!$C$18+L420*Settings!$C$19+L420*Settings!$C$20+L420*Settings!$C$21*Settings!$C$22)</f>
        <v/>
      </c>
      <c r="O420" s="23">
        <f>IF(B420="IT",J420/Settings!$C$13,0)</f>
        <v/>
      </c>
      <c r="P420" s="23">
        <f>L420+N420+O420</f>
        <v/>
      </c>
    </row>
    <row r="421">
      <c r="A421" s="5" t="inlineStr">
        <is>
          <t>E00631</t>
        </is>
      </c>
      <c r="B421" s="5" t="inlineStr">
        <is>
          <t>IT</t>
        </is>
      </c>
      <c r="C421" s="5" t="inlineStr">
        <is>
          <t>Sales</t>
        </is>
      </c>
      <c r="D421" s="5" t="inlineStr">
        <is>
          <t>L1</t>
        </is>
      </c>
      <c r="E421" s="5" t="n">
        <v>1</v>
      </c>
      <c r="F421" s="5" t="n">
        <v>24800</v>
      </c>
      <c r="G421" s="41" t="n">
        <v>45979</v>
      </c>
      <c r="H421" s="41" t="n"/>
      <c r="I421" s="42">
        <f>IF(H421="",DATE(2099,12,31),H421)</f>
        <v/>
      </c>
      <c r="J421" s="23">
        <f>F421*E421</f>
        <v/>
      </c>
      <c r="K421" s="23">
        <f>J421*INDEX(Settings!$C$31:$C$36,MATCH(D421,Settings!$B$31:$B$36,0))</f>
        <v/>
      </c>
      <c r="L421" s="23">
        <f>J421+K421</f>
        <v/>
      </c>
      <c r="M421" s="23">
        <f>MIN(L421,Settings!$C$25)</f>
        <v/>
      </c>
      <c r="N421" s="23">
        <f>IF(B421="IT",L421*Settings!$C$11+L421*Settings!$C$12,M421*Settings!$C$16+M421*Settings!$C$17+L421*Settings!$C$18+L421*Settings!$C$19+L421*Settings!$C$20+L421*Settings!$C$21*Settings!$C$22)</f>
        <v/>
      </c>
      <c r="O421" s="23">
        <f>IF(B421="IT",J421/Settings!$C$13,0)</f>
        <v/>
      </c>
      <c r="P421" s="23">
        <f>L421+N421+O421</f>
        <v/>
      </c>
    </row>
    <row r="422">
      <c r="A422" s="5" t="inlineStr">
        <is>
          <t>E00632</t>
        </is>
      </c>
      <c r="B422" s="5" t="inlineStr">
        <is>
          <t>PL</t>
        </is>
      </c>
      <c r="C422" s="5" t="inlineStr">
        <is>
          <t>Operations</t>
        </is>
      </c>
      <c r="D422" s="5" t="inlineStr">
        <is>
          <t>L1</t>
        </is>
      </c>
      <c r="E422" s="5" t="n">
        <v>1</v>
      </c>
      <c r="F422" s="5" t="n">
        <v>20300</v>
      </c>
      <c r="G422" s="41" t="n">
        <v>44517</v>
      </c>
      <c r="H422" s="41" t="n"/>
      <c r="I422" s="42">
        <f>IF(H422="",DATE(2099,12,31),H422)</f>
        <v/>
      </c>
      <c r="J422" s="23">
        <f>F422*E422</f>
        <v/>
      </c>
      <c r="K422" s="23">
        <f>J422*INDEX(Settings!$C$31:$C$36,MATCH(D422,Settings!$B$31:$B$36,0))</f>
        <v/>
      </c>
      <c r="L422" s="23">
        <f>J422+K422</f>
        <v/>
      </c>
      <c r="M422" s="23">
        <f>MIN(L422,Settings!$C$25)</f>
        <v/>
      </c>
      <c r="N422" s="23">
        <f>IF(B422="IT",L422*Settings!$C$11+L422*Settings!$C$12,M422*Settings!$C$16+M422*Settings!$C$17+L422*Settings!$C$18+L422*Settings!$C$19+L422*Settings!$C$20+L422*Settings!$C$21*Settings!$C$22)</f>
        <v/>
      </c>
      <c r="O422" s="23">
        <f>IF(B422="IT",J422/Settings!$C$13,0)</f>
        <v/>
      </c>
      <c r="P422" s="23">
        <f>L422+N422+O422</f>
        <v/>
      </c>
    </row>
    <row r="423">
      <c r="A423" s="5" t="inlineStr">
        <is>
          <t>E00634</t>
        </is>
      </c>
      <c r="B423" s="5" t="inlineStr">
        <is>
          <t>PL</t>
        </is>
      </c>
      <c r="C423" s="5" t="inlineStr">
        <is>
          <t>Operations</t>
        </is>
      </c>
      <c r="D423" s="5" t="inlineStr">
        <is>
          <t>L3</t>
        </is>
      </c>
      <c r="E423" s="5" t="n">
        <v>1</v>
      </c>
      <c r="F423" s="5" t="n">
        <v>32050</v>
      </c>
      <c r="G423" s="41" t="n">
        <v>44804</v>
      </c>
      <c r="H423" s="41" t="n"/>
      <c r="I423" s="42">
        <f>IF(H423="",DATE(2099,12,31),H423)</f>
        <v/>
      </c>
      <c r="J423" s="23">
        <f>F423*E423</f>
        <v/>
      </c>
      <c r="K423" s="23">
        <f>J423*INDEX(Settings!$C$31:$C$36,MATCH(D423,Settings!$B$31:$B$36,0))</f>
        <v/>
      </c>
      <c r="L423" s="23">
        <f>J423+K423</f>
        <v/>
      </c>
      <c r="M423" s="23">
        <f>MIN(L423,Settings!$C$25)</f>
        <v/>
      </c>
      <c r="N423" s="23">
        <f>IF(B423="IT",L423*Settings!$C$11+L423*Settings!$C$12,M423*Settings!$C$16+M423*Settings!$C$17+L423*Settings!$C$18+L423*Settings!$C$19+L423*Settings!$C$20+L423*Settings!$C$21*Settings!$C$22)</f>
        <v/>
      </c>
      <c r="O423" s="23">
        <f>IF(B423="IT",J423/Settings!$C$13,0)</f>
        <v/>
      </c>
      <c r="P423" s="23">
        <f>L423+N423+O423</f>
        <v/>
      </c>
    </row>
    <row r="424">
      <c r="A424" s="5" t="inlineStr">
        <is>
          <t>E00635</t>
        </is>
      </c>
      <c r="B424" s="5" t="inlineStr">
        <is>
          <t>PL</t>
        </is>
      </c>
      <c r="C424" s="5" t="inlineStr">
        <is>
          <t>Sales</t>
        </is>
      </c>
      <c r="D424" s="5" t="inlineStr">
        <is>
          <t>L2</t>
        </is>
      </c>
      <c r="E424" s="5" t="n">
        <v>0.8</v>
      </c>
      <c r="F424" s="5" t="n">
        <v>27800</v>
      </c>
      <c r="G424" s="41" t="n">
        <v>45876</v>
      </c>
      <c r="H424" s="41" t="n"/>
      <c r="I424" s="42">
        <f>IF(H424="",DATE(2099,12,31),H424)</f>
        <v/>
      </c>
      <c r="J424" s="23">
        <f>F424*E424</f>
        <v/>
      </c>
      <c r="K424" s="23">
        <f>J424*INDEX(Settings!$C$31:$C$36,MATCH(D424,Settings!$B$31:$B$36,0))</f>
        <v/>
      </c>
      <c r="L424" s="23">
        <f>J424+K424</f>
        <v/>
      </c>
      <c r="M424" s="23">
        <f>MIN(L424,Settings!$C$25)</f>
        <v/>
      </c>
      <c r="N424" s="23">
        <f>IF(B424="IT",L424*Settings!$C$11+L424*Settings!$C$12,M424*Settings!$C$16+M424*Settings!$C$17+L424*Settings!$C$18+L424*Settings!$C$19+L424*Settings!$C$20+L424*Settings!$C$21*Settings!$C$22)</f>
        <v/>
      </c>
      <c r="O424" s="23">
        <f>IF(B424="IT",J424/Settings!$C$13,0)</f>
        <v/>
      </c>
      <c r="P424" s="23">
        <f>L424+N424+O424</f>
        <v/>
      </c>
    </row>
    <row r="425">
      <c r="A425" s="5" t="inlineStr">
        <is>
          <t>E00637</t>
        </is>
      </c>
      <c r="B425" s="5" t="inlineStr">
        <is>
          <t>PL</t>
        </is>
      </c>
      <c r="C425" s="5" t="inlineStr">
        <is>
          <t>Customer Service</t>
        </is>
      </c>
      <c r="D425" s="5" t="inlineStr">
        <is>
          <t>L3</t>
        </is>
      </c>
      <c r="E425" s="5" t="n">
        <v>1</v>
      </c>
      <c r="F425" s="5" t="n">
        <v>28050</v>
      </c>
      <c r="G425" s="41" t="n">
        <v>45291</v>
      </c>
      <c r="H425" s="41" t="n">
        <v>45857</v>
      </c>
      <c r="I425" s="42">
        <f>IF(H425="",DATE(2099,12,31),H425)</f>
        <v/>
      </c>
      <c r="J425" s="23">
        <f>F425*E425</f>
        <v/>
      </c>
      <c r="K425" s="23">
        <f>J425*INDEX(Settings!$C$31:$C$36,MATCH(D425,Settings!$B$31:$B$36,0))</f>
        <v/>
      </c>
      <c r="L425" s="23">
        <f>J425+K425</f>
        <v/>
      </c>
      <c r="M425" s="23">
        <f>MIN(L425,Settings!$C$25)</f>
        <v/>
      </c>
      <c r="N425" s="23">
        <f>IF(B425="IT",L425*Settings!$C$11+L425*Settings!$C$12,M425*Settings!$C$16+M425*Settings!$C$17+L425*Settings!$C$18+L425*Settings!$C$19+L425*Settings!$C$20+L425*Settings!$C$21*Settings!$C$22)</f>
        <v/>
      </c>
      <c r="O425" s="23">
        <f>IF(B425="IT",J425/Settings!$C$13,0)</f>
        <v/>
      </c>
      <c r="P425" s="23">
        <f>L425+N425+O425</f>
        <v/>
      </c>
    </row>
    <row r="426">
      <c r="A426" s="5" t="inlineStr">
        <is>
          <t>E00639</t>
        </is>
      </c>
      <c r="B426" s="5" t="inlineStr">
        <is>
          <t>IT</t>
        </is>
      </c>
      <c r="C426" s="5" t="inlineStr">
        <is>
          <t>Customer Service</t>
        </is>
      </c>
      <c r="D426" s="5" t="inlineStr">
        <is>
          <t>L2</t>
        </is>
      </c>
      <c r="E426" s="5" t="n">
        <v>1</v>
      </c>
      <c r="F426" s="5" t="n">
        <v>25050</v>
      </c>
      <c r="G426" s="41" t="n">
        <v>43669</v>
      </c>
      <c r="H426" s="41" t="n">
        <v>46068</v>
      </c>
      <c r="I426" s="42">
        <f>IF(H426="",DATE(2099,12,31),H426)</f>
        <v/>
      </c>
      <c r="J426" s="23">
        <f>F426*E426</f>
        <v/>
      </c>
      <c r="K426" s="23">
        <f>J426*INDEX(Settings!$C$31:$C$36,MATCH(D426,Settings!$B$31:$B$36,0))</f>
        <v/>
      </c>
      <c r="L426" s="23">
        <f>J426+K426</f>
        <v/>
      </c>
      <c r="M426" s="23">
        <f>MIN(L426,Settings!$C$25)</f>
        <v/>
      </c>
      <c r="N426" s="23">
        <f>IF(B426="IT",L426*Settings!$C$11+L426*Settings!$C$12,M426*Settings!$C$16+M426*Settings!$C$17+L426*Settings!$C$18+L426*Settings!$C$19+L426*Settings!$C$20+L426*Settings!$C$21*Settings!$C$22)</f>
        <v/>
      </c>
      <c r="O426" s="23">
        <f>IF(B426="IT",J426/Settings!$C$13,0)</f>
        <v/>
      </c>
      <c r="P426" s="23">
        <f>L426+N426+O426</f>
        <v/>
      </c>
    </row>
    <row r="427">
      <c r="A427" s="5" t="inlineStr">
        <is>
          <t>E00642</t>
        </is>
      </c>
      <c r="B427" s="5" t="inlineStr">
        <is>
          <t>PL</t>
        </is>
      </c>
      <c r="C427" s="5" t="inlineStr">
        <is>
          <t>Customer Service</t>
        </is>
      </c>
      <c r="D427" s="5" t="inlineStr">
        <is>
          <t>L2</t>
        </is>
      </c>
      <c r="E427" s="5" t="n">
        <v>1</v>
      </c>
      <c r="F427" s="5" t="n">
        <v>23300</v>
      </c>
      <c r="G427" s="41" t="n">
        <v>46004</v>
      </c>
      <c r="H427" s="41" t="n"/>
      <c r="I427" s="42">
        <f>IF(H427="",DATE(2099,12,31),H427)</f>
        <v/>
      </c>
      <c r="J427" s="23">
        <f>F427*E427</f>
        <v/>
      </c>
      <c r="K427" s="23">
        <f>J427*INDEX(Settings!$C$31:$C$36,MATCH(D427,Settings!$B$31:$B$36,0))</f>
        <v/>
      </c>
      <c r="L427" s="23">
        <f>J427+K427</f>
        <v/>
      </c>
      <c r="M427" s="23">
        <f>MIN(L427,Settings!$C$25)</f>
        <v/>
      </c>
      <c r="N427" s="23">
        <f>IF(B427="IT",L427*Settings!$C$11+L427*Settings!$C$12,M427*Settings!$C$16+M427*Settings!$C$17+L427*Settings!$C$18+L427*Settings!$C$19+L427*Settings!$C$20+L427*Settings!$C$21*Settings!$C$22)</f>
        <v/>
      </c>
      <c r="O427" s="23">
        <f>IF(B427="IT",J427/Settings!$C$13,0)</f>
        <v/>
      </c>
      <c r="P427" s="23">
        <f>L427+N427+O427</f>
        <v/>
      </c>
    </row>
    <row r="428">
      <c r="A428" s="5" t="inlineStr">
        <is>
          <t>E00643</t>
        </is>
      </c>
      <c r="B428" s="5" t="inlineStr">
        <is>
          <t>IT</t>
        </is>
      </c>
      <c r="C428" s="5" t="inlineStr">
        <is>
          <t>Customer Service</t>
        </is>
      </c>
      <c r="D428" s="5" t="inlineStr">
        <is>
          <t>L2</t>
        </is>
      </c>
      <c r="E428" s="5" t="n">
        <v>1</v>
      </c>
      <c r="F428" s="5" t="n">
        <v>24600</v>
      </c>
      <c r="G428" s="41" t="n">
        <v>46102</v>
      </c>
      <c r="H428" s="41" t="n"/>
      <c r="I428" s="42">
        <f>IF(H428="",DATE(2099,12,31),H428)</f>
        <v/>
      </c>
      <c r="J428" s="23">
        <f>F428*E428</f>
        <v/>
      </c>
      <c r="K428" s="23">
        <f>J428*INDEX(Settings!$C$31:$C$36,MATCH(D428,Settings!$B$31:$B$36,0))</f>
        <v/>
      </c>
      <c r="L428" s="23">
        <f>J428+K428</f>
        <v/>
      </c>
      <c r="M428" s="23">
        <f>MIN(L428,Settings!$C$25)</f>
        <v/>
      </c>
      <c r="N428" s="23">
        <f>IF(B428="IT",L428*Settings!$C$11+L428*Settings!$C$12,M428*Settings!$C$16+M428*Settings!$C$17+L428*Settings!$C$18+L428*Settings!$C$19+L428*Settings!$C$20+L428*Settings!$C$21*Settings!$C$22)</f>
        <v/>
      </c>
      <c r="O428" s="23">
        <f>IF(B428="IT",J428/Settings!$C$13,0)</f>
        <v/>
      </c>
      <c r="P428" s="23">
        <f>L428+N428+O428</f>
        <v/>
      </c>
    </row>
    <row r="429">
      <c r="A429" s="5" t="inlineStr">
        <is>
          <t>E00644</t>
        </is>
      </c>
      <c r="B429" s="5" t="inlineStr">
        <is>
          <t>PL</t>
        </is>
      </c>
      <c r="C429" s="5" t="inlineStr">
        <is>
          <t>Operations</t>
        </is>
      </c>
      <c r="D429" s="5" t="inlineStr">
        <is>
          <t>L2</t>
        </is>
      </c>
      <c r="E429" s="5" t="n">
        <v>1</v>
      </c>
      <c r="F429" s="5" t="n">
        <v>25750</v>
      </c>
      <c r="G429" s="41" t="n">
        <v>41102</v>
      </c>
      <c r="H429" s="41" t="n"/>
      <c r="I429" s="42">
        <f>IF(H429="",DATE(2099,12,31),H429)</f>
        <v/>
      </c>
      <c r="J429" s="23">
        <f>F429*E429</f>
        <v/>
      </c>
      <c r="K429" s="23">
        <f>J429*INDEX(Settings!$C$31:$C$36,MATCH(D429,Settings!$B$31:$B$36,0))</f>
        <v/>
      </c>
      <c r="L429" s="23">
        <f>J429+K429</f>
        <v/>
      </c>
      <c r="M429" s="23">
        <f>MIN(L429,Settings!$C$25)</f>
        <v/>
      </c>
      <c r="N429" s="23">
        <f>IF(B429="IT",L429*Settings!$C$11+L429*Settings!$C$12,M429*Settings!$C$16+M429*Settings!$C$17+L429*Settings!$C$18+L429*Settings!$C$19+L429*Settings!$C$20+L429*Settings!$C$21*Settings!$C$22)</f>
        <v/>
      </c>
      <c r="O429" s="23">
        <f>IF(B429="IT",J429/Settings!$C$13,0)</f>
        <v/>
      </c>
      <c r="P429" s="23">
        <f>L429+N429+O429</f>
        <v/>
      </c>
    </row>
    <row r="430">
      <c r="A430" s="5" t="inlineStr">
        <is>
          <t>E00645</t>
        </is>
      </c>
      <c r="B430" s="5" t="inlineStr">
        <is>
          <t>PL</t>
        </is>
      </c>
      <c r="C430" s="5" t="inlineStr">
        <is>
          <t>Customer Service</t>
        </is>
      </c>
      <c r="D430" s="5" t="inlineStr">
        <is>
          <t>L4</t>
        </is>
      </c>
      <c r="E430" s="5" t="n">
        <v>1</v>
      </c>
      <c r="F430" s="5" t="n">
        <v>38850</v>
      </c>
      <c r="G430" s="41" t="n">
        <v>46063</v>
      </c>
      <c r="H430" s="41" t="n"/>
      <c r="I430" s="42">
        <f>IF(H430="",DATE(2099,12,31),H430)</f>
        <v/>
      </c>
      <c r="J430" s="23">
        <f>F430*E430</f>
        <v/>
      </c>
      <c r="K430" s="23">
        <f>J430*INDEX(Settings!$C$31:$C$36,MATCH(D430,Settings!$B$31:$B$36,0))</f>
        <v/>
      </c>
      <c r="L430" s="23">
        <f>J430+K430</f>
        <v/>
      </c>
      <c r="M430" s="23">
        <f>MIN(L430,Settings!$C$25)</f>
        <v/>
      </c>
      <c r="N430" s="23">
        <f>IF(B430="IT",L430*Settings!$C$11+L430*Settings!$C$12,M430*Settings!$C$16+M430*Settings!$C$17+L430*Settings!$C$18+L430*Settings!$C$19+L430*Settings!$C$20+L430*Settings!$C$21*Settings!$C$22)</f>
        <v/>
      </c>
      <c r="O430" s="23">
        <f>IF(B430="IT",J430/Settings!$C$13,0)</f>
        <v/>
      </c>
      <c r="P430" s="23">
        <f>L430+N430+O430</f>
        <v/>
      </c>
    </row>
    <row r="431">
      <c r="A431" s="5" t="inlineStr">
        <is>
          <t>E00646</t>
        </is>
      </c>
      <c r="B431" s="5" t="inlineStr">
        <is>
          <t>PL</t>
        </is>
      </c>
      <c r="C431" s="5" t="inlineStr">
        <is>
          <t>Customer Service</t>
        </is>
      </c>
      <c r="D431" s="5" t="inlineStr">
        <is>
          <t>L3</t>
        </is>
      </c>
      <c r="E431" s="5" t="n">
        <v>1</v>
      </c>
      <c r="F431" s="5" t="n">
        <v>27200</v>
      </c>
      <c r="G431" s="41" t="n">
        <v>46104</v>
      </c>
      <c r="H431" s="41" t="n"/>
      <c r="I431" s="42">
        <f>IF(H431="",DATE(2099,12,31),H431)</f>
        <v/>
      </c>
      <c r="J431" s="23">
        <f>F431*E431</f>
        <v/>
      </c>
      <c r="K431" s="23">
        <f>J431*INDEX(Settings!$C$31:$C$36,MATCH(D431,Settings!$B$31:$B$36,0))</f>
        <v/>
      </c>
      <c r="L431" s="23">
        <f>J431+K431</f>
        <v/>
      </c>
      <c r="M431" s="23">
        <f>MIN(L431,Settings!$C$25)</f>
        <v/>
      </c>
      <c r="N431" s="23">
        <f>IF(B431="IT",L431*Settings!$C$11+L431*Settings!$C$12,M431*Settings!$C$16+M431*Settings!$C$17+L431*Settings!$C$18+L431*Settings!$C$19+L431*Settings!$C$20+L431*Settings!$C$21*Settings!$C$22)</f>
        <v/>
      </c>
      <c r="O431" s="23">
        <f>IF(B431="IT",J431/Settings!$C$13,0)</f>
        <v/>
      </c>
      <c r="P431" s="23">
        <f>L431+N431+O431</f>
        <v/>
      </c>
    </row>
    <row r="432">
      <c r="A432" s="5" t="inlineStr">
        <is>
          <t>E00647</t>
        </is>
      </c>
      <c r="B432" s="5" t="inlineStr">
        <is>
          <t>IT</t>
        </is>
      </c>
      <c r="C432" s="5" t="inlineStr">
        <is>
          <t>Operations</t>
        </is>
      </c>
      <c r="D432" s="5" t="inlineStr">
        <is>
          <t>L1</t>
        </is>
      </c>
      <c r="E432" s="5" t="n">
        <v>1</v>
      </c>
      <c r="F432" s="5" t="n">
        <v>25350</v>
      </c>
      <c r="G432" s="41" t="n">
        <v>44441</v>
      </c>
      <c r="H432" s="41" t="n">
        <v>46158</v>
      </c>
      <c r="I432" s="42">
        <f>IF(H432="",DATE(2099,12,31),H432)</f>
        <v/>
      </c>
      <c r="J432" s="23">
        <f>F432*E432</f>
        <v/>
      </c>
      <c r="K432" s="23">
        <f>J432*INDEX(Settings!$C$31:$C$36,MATCH(D432,Settings!$B$31:$B$36,0))</f>
        <v/>
      </c>
      <c r="L432" s="23">
        <f>J432+K432</f>
        <v/>
      </c>
      <c r="M432" s="23">
        <f>MIN(L432,Settings!$C$25)</f>
        <v/>
      </c>
      <c r="N432" s="23">
        <f>IF(B432="IT",L432*Settings!$C$11+L432*Settings!$C$12,M432*Settings!$C$16+M432*Settings!$C$17+L432*Settings!$C$18+L432*Settings!$C$19+L432*Settings!$C$20+L432*Settings!$C$21*Settings!$C$22)</f>
        <v/>
      </c>
      <c r="O432" s="23">
        <f>IF(B432="IT",J432/Settings!$C$13,0)</f>
        <v/>
      </c>
      <c r="P432" s="23">
        <f>L432+N432+O432</f>
        <v/>
      </c>
    </row>
    <row r="433">
      <c r="A433" s="5" t="inlineStr">
        <is>
          <t>E00649</t>
        </is>
      </c>
      <c r="B433" s="5" t="inlineStr">
        <is>
          <t>PL</t>
        </is>
      </c>
      <c r="C433" s="5" t="inlineStr">
        <is>
          <t>Customer Service</t>
        </is>
      </c>
      <c r="D433" s="5" t="inlineStr">
        <is>
          <t>L2</t>
        </is>
      </c>
      <c r="E433" s="5" t="n">
        <v>1</v>
      </c>
      <c r="F433" s="5" t="n">
        <v>22650</v>
      </c>
      <c r="G433" s="41" t="n">
        <v>45783</v>
      </c>
      <c r="H433" s="41" t="n"/>
      <c r="I433" s="42">
        <f>IF(H433="",DATE(2099,12,31),H433)</f>
        <v/>
      </c>
      <c r="J433" s="23">
        <f>F433*E433</f>
        <v/>
      </c>
      <c r="K433" s="23">
        <f>J433*INDEX(Settings!$C$31:$C$36,MATCH(D433,Settings!$B$31:$B$36,0))</f>
        <v/>
      </c>
      <c r="L433" s="23">
        <f>J433+K433</f>
        <v/>
      </c>
      <c r="M433" s="23">
        <f>MIN(L433,Settings!$C$25)</f>
        <v/>
      </c>
      <c r="N433" s="23">
        <f>IF(B433="IT",L433*Settings!$C$11+L433*Settings!$C$12,M433*Settings!$C$16+M433*Settings!$C$17+L433*Settings!$C$18+L433*Settings!$C$19+L433*Settings!$C$20+L433*Settings!$C$21*Settings!$C$22)</f>
        <v/>
      </c>
      <c r="O433" s="23">
        <f>IF(B433="IT",J433/Settings!$C$13,0)</f>
        <v/>
      </c>
      <c r="P433" s="23">
        <f>L433+N433+O433</f>
        <v/>
      </c>
    </row>
    <row r="434">
      <c r="A434" s="5" t="inlineStr">
        <is>
          <t>E00650</t>
        </is>
      </c>
      <c r="B434" s="5" t="inlineStr">
        <is>
          <t>IT</t>
        </is>
      </c>
      <c r="C434" s="5" t="inlineStr">
        <is>
          <t>Customer Service</t>
        </is>
      </c>
      <c r="D434" s="5" t="inlineStr">
        <is>
          <t>L3</t>
        </is>
      </c>
      <c r="E434" s="5" t="n">
        <v>1</v>
      </c>
      <c r="F434" s="5" t="n">
        <v>39150</v>
      </c>
      <c r="G434" s="41" t="n">
        <v>44966</v>
      </c>
      <c r="H434" s="41" t="n"/>
      <c r="I434" s="42">
        <f>IF(H434="",DATE(2099,12,31),H434)</f>
        <v/>
      </c>
      <c r="J434" s="23">
        <f>F434*E434</f>
        <v/>
      </c>
      <c r="K434" s="23">
        <f>J434*INDEX(Settings!$C$31:$C$36,MATCH(D434,Settings!$B$31:$B$36,0))</f>
        <v/>
      </c>
      <c r="L434" s="23">
        <f>J434+K434</f>
        <v/>
      </c>
      <c r="M434" s="23">
        <f>MIN(L434,Settings!$C$25)</f>
        <v/>
      </c>
      <c r="N434" s="23">
        <f>IF(B434="IT",L434*Settings!$C$11+L434*Settings!$C$12,M434*Settings!$C$16+M434*Settings!$C$17+L434*Settings!$C$18+L434*Settings!$C$19+L434*Settings!$C$20+L434*Settings!$C$21*Settings!$C$22)</f>
        <v/>
      </c>
      <c r="O434" s="23">
        <f>IF(B434="IT",J434/Settings!$C$13,0)</f>
        <v/>
      </c>
      <c r="P434" s="23">
        <f>L434+N434+O434</f>
        <v/>
      </c>
    </row>
    <row r="435">
      <c r="A435" s="5" t="inlineStr">
        <is>
          <t>E00651</t>
        </is>
      </c>
      <c r="B435" s="5" t="inlineStr">
        <is>
          <t>PL</t>
        </is>
      </c>
      <c r="C435" s="5" t="inlineStr">
        <is>
          <t>Operations</t>
        </is>
      </c>
      <c r="D435" s="5" t="inlineStr">
        <is>
          <t>L3</t>
        </is>
      </c>
      <c r="E435" s="5" t="n">
        <v>1</v>
      </c>
      <c r="F435" s="5" t="n">
        <v>26100</v>
      </c>
      <c r="G435" s="41" t="n">
        <v>46032</v>
      </c>
      <c r="H435" s="41" t="n"/>
      <c r="I435" s="42">
        <f>IF(H435="",DATE(2099,12,31),H435)</f>
        <v/>
      </c>
      <c r="J435" s="23">
        <f>F435*E435</f>
        <v/>
      </c>
      <c r="K435" s="23">
        <f>J435*INDEX(Settings!$C$31:$C$36,MATCH(D435,Settings!$B$31:$B$36,0))</f>
        <v/>
      </c>
      <c r="L435" s="23">
        <f>J435+K435</f>
        <v/>
      </c>
      <c r="M435" s="23">
        <f>MIN(L435,Settings!$C$25)</f>
        <v/>
      </c>
      <c r="N435" s="23">
        <f>IF(B435="IT",L435*Settings!$C$11+L435*Settings!$C$12,M435*Settings!$C$16+M435*Settings!$C$17+L435*Settings!$C$18+L435*Settings!$C$19+L435*Settings!$C$20+L435*Settings!$C$21*Settings!$C$22)</f>
        <v/>
      </c>
      <c r="O435" s="23">
        <f>IF(B435="IT",J435/Settings!$C$13,0)</f>
        <v/>
      </c>
      <c r="P435" s="23">
        <f>L435+N435+O435</f>
        <v/>
      </c>
    </row>
    <row r="436">
      <c r="A436" s="5" t="inlineStr">
        <is>
          <t>E00652</t>
        </is>
      </c>
      <c r="B436" s="5" t="inlineStr">
        <is>
          <t>PL</t>
        </is>
      </c>
      <c r="C436" s="5" t="inlineStr">
        <is>
          <t>Operations</t>
        </is>
      </c>
      <c r="D436" s="5" t="inlineStr">
        <is>
          <t>L3</t>
        </is>
      </c>
      <c r="E436" s="5" t="n">
        <v>1</v>
      </c>
      <c r="F436" s="5" t="n">
        <v>30550</v>
      </c>
      <c r="G436" s="41" t="n">
        <v>45663</v>
      </c>
      <c r="H436" s="41" t="n"/>
      <c r="I436" s="42">
        <f>IF(H436="",DATE(2099,12,31),H436)</f>
        <v/>
      </c>
      <c r="J436" s="23">
        <f>F436*E436</f>
        <v/>
      </c>
      <c r="K436" s="23">
        <f>J436*INDEX(Settings!$C$31:$C$36,MATCH(D436,Settings!$B$31:$B$36,0))</f>
        <v/>
      </c>
      <c r="L436" s="23">
        <f>J436+K436</f>
        <v/>
      </c>
      <c r="M436" s="23">
        <f>MIN(L436,Settings!$C$25)</f>
        <v/>
      </c>
      <c r="N436" s="23">
        <f>IF(B436="IT",L436*Settings!$C$11+L436*Settings!$C$12,M436*Settings!$C$16+M436*Settings!$C$17+L436*Settings!$C$18+L436*Settings!$C$19+L436*Settings!$C$20+L436*Settings!$C$21*Settings!$C$22)</f>
        <v/>
      </c>
      <c r="O436" s="23">
        <f>IF(B436="IT",J436/Settings!$C$13,0)</f>
        <v/>
      </c>
      <c r="P436" s="23">
        <f>L436+N436+O436</f>
        <v/>
      </c>
    </row>
    <row r="437">
      <c r="A437" s="5" t="inlineStr">
        <is>
          <t>E00654</t>
        </is>
      </c>
      <c r="B437" s="5" t="inlineStr">
        <is>
          <t>PL</t>
        </is>
      </c>
      <c r="C437" s="5" t="inlineStr">
        <is>
          <t>Finance</t>
        </is>
      </c>
      <c r="D437" s="5" t="inlineStr">
        <is>
          <t>L2</t>
        </is>
      </c>
      <c r="E437" s="5" t="n">
        <v>1</v>
      </c>
      <c r="F437" s="5" t="n">
        <v>23450</v>
      </c>
      <c r="G437" s="41" t="n">
        <v>45947</v>
      </c>
      <c r="H437" s="41" t="n"/>
      <c r="I437" s="42">
        <f>IF(H437="",DATE(2099,12,31),H437)</f>
        <v/>
      </c>
      <c r="J437" s="23">
        <f>F437*E437</f>
        <v/>
      </c>
      <c r="K437" s="23">
        <f>J437*INDEX(Settings!$C$31:$C$36,MATCH(D437,Settings!$B$31:$B$36,0))</f>
        <v/>
      </c>
      <c r="L437" s="23">
        <f>J437+K437</f>
        <v/>
      </c>
      <c r="M437" s="23">
        <f>MIN(L437,Settings!$C$25)</f>
        <v/>
      </c>
      <c r="N437" s="23">
        <f>IF(B437="IT",L437*Settings!$C$11+L437*Settings!$C$12,M437*Settings!$C$16+M437*Settings!$C$17+L437*Settings!$C$18+L437*Settings!$C$19+L437*Settings!$C$20+L437*Settings!$C$21*Settings!$C$22)</f>
        <v/>
      </c>
      <c r="O437" s="23">
        <f>IF(B437="IT",J437/Settings!$C$13,0)</f>
        <v/>
      </c>
      <c r="P437" s="23">
        <f>L437+N437+O437</f>
        <v/>
      </c>
    </row>
    <row r="438">
      <c r="A438" s="5" t="inlineStr">
        <is>
          <t>E00655</t>
        </is>
      </c>
      <c r="B438" s="5" t="inlineStr">
        <is>
          <t>PL</t>
        </is>
      </c>
      <c r="C438" s="5" t="inlineStr">
        <is>
          <t>Operations</t>
        </is>
      </c>
      <c r="D438" s="5" t="inlineStr">
        <is>
          <t>L1</t>
        </is>
      </c>
      <c r="E438" s="5" t="n">
        <v>1</v>
      </c>
      <c r="F438" s="5" t="n">
        <v>19100</v>
      </c>
      <c r="G438" s="41" t="n">
        <v>45553</v>
      </c>
      <c r="H438" s="41" t="n"/>
      <c r="I438" s="42">
        <f>IF(H438="",DATE(2099,12,31),H438)</f>
        <v/>
      </c>
      <c r="J438" s="23">
        <f>F438*E438</f>
        <v/>
      </c>
      <c r="K438" s="23">
        <f>J438*INDEX(Settings!$C$31:$C$36,MATCH(D438,Settings!$B$31:$B$36,0))</f>
        <v/>
      </c>
      <c r="L438" s="23">
        <f>J438+K438</f>
        <v/>
      </c>
      <c r="M438" s="23">
        <f>MIN(L438,Settings!$C$25)</f>
        <v/>
      </c>
      <c r="N438" s="23">
        <f>IF(B438="IT",L438*Settings!$C$11+L438*Settings!$C$12,M438*Settings!$C$16+M438*Settings!$C$17+L438*Settings!$C$18+L438*Settings!$C$19+L438*Settings!$C$20+L438*Settings!$C$21*Settings!$C$22)</f>
        <v/>
      </c>
      <c r="O438" s="23">
        <f>IF(B438="IT",J438/Settings!$C$13,0)</f>
        <v/>
      </c>
      <c r="P438" s="23">
        <f>L438+N438+O438</f>
        <v/>
      </c>
    </row>
    <row r="439">
      <c r="A439" s="5" t="inlineStr">
        <is>
          <t>E00656</t>
        </is>
      </c>
      <c r="B439" s="5" t="inlineStr">
        <is>
          <t>IT</t>
        </is>
      </c>
      <c r="C439" s="5" t="inlineStr">
        <is>
          <t>Operations</t>
        </is>
      </c>
      <c r="D439" s="5" t="inlineStr">
        <is>
          <t>L4</t>
        </is>
      </c>
      <c r="E439" s="5" t="n">
        <v>1</v>
      </c>
      <c r="F439" s="5" t="n">
        <v>52800</v>
      </c>
      <c r="G439" s="41" t="n">
        <v>42530</v>
      </c>
      <c r="H439" s="41" t="n"/>
      <c r="I439" s="42">
        <f>IF(H439="",DATE(2099,12,31),H439)</f>
        <v/>
      </c>
      <c r="J439" s="23">
        <f>F439*E439</f>
        <v/>
      </c>
      <c r="K439" s="23">
        <f>J439*INDEX(Settings!$C$31:$C$36,MATCH(D439,Settings!$B$31:$B$36,0))</f>
        <v/>
      </c>
      <c r="L439" s="23">
        <f>J439+K439</f>
        <v/>
      </c>
      <c r="M439" s="23">
        <f>MIN(L439,Settings!$C$25)</f>
        <v/>
      </c>
      <c r="N439" s="23">
        <f>IF(B439="IT",L439*Settings!$C$11+L439*Settings!$C$12,M439*Settings!$C$16+M439*Settings!$C$17+L439*Settings!$C$18+L439*Settings!$C$19+L439*Settings!$C$20+L439*Settings!$C$21*Settings!$C$22)</f>
        <v/>
      </c>
      <c r="O439" s="23">
        <f>IF(B439="IT",J439/Settings!$C$13,0)</f>
        <v/>
      </c>
      <c r="P439" s="23">
        <f>L439+N439+O439</f>
        <v/>
      </c>
    </row>
    <row r="440">
      <c r="A440" s="5" t="inlineStr">
        <is>
          <t>E00660</t>
        </is>
      </c>
      <c r="B440" s="5" t="inlineStr">
        <is>
          <t>IT</t>
        </is>
      </c>
      <c r="C440" s="5" t="inlineStr">
        <is>
          <t>Operations</t>
        </is>
      </c>
      <c r="D440" s="5" t="inlineStr">
        <is>
          <t>L4</t>
        </is>
      </c>
      <c r="E440" s="5" t="n">
        <v>1</v>
      </c>
      <c r="F440" s="5" t="n">
        <v>53300</v>
      </c>
      <c r="G440" s="41" t="n">
        <v>45070</v>
      </c>
      <c r="H440" s="41" t="n">
        <v>45970</v>
      </c>
      <c r="I440" s="42">
        <f>IF(H440="",DATE(2099,12,31),H440)</f>
        <v/>
      </c>
      <c r="J440" s="23">
        <f>F440*E440</f>
        <v/>
      </c>
      <c r="K440" s="23">
        <f>J440*INDEX(Settings!$C$31:$C$36,MATCH(D440,Settings!$B$31:$B$36,0))</f>
        <v/>
      </c>
      <c r="L440" s="23">
        <f>J440+K440</f>
        <v/>
      </c>
      <c r="M440" s="23">
        <f>MIN(L440,Settings!$C$25)</f>
        <v/>
      </c>
      <c r="N440" s="23">
        <f>IF(B440="IT",L440*Settings!$C$11+L440*Settings!$C$12,M440*Settings!$C$16+M440*Settings!$C$17+L440*Settings!$C$18+L440*Settings!$C$19+L440*Settings!$C$20+L440*Settings!$C$21*Settings!$C$22)</f>
        <v/>
      </c>
      <c r="O440" s="23">
        <f>IF(B440="IT",J440/Settings!$C$13,0)</f>
        <v/>
      </c>
      <c r="P440" s="23">
        <f>L440+N440+O440</f>
        <v/>
      </c>
    </row>
    <row r="441">
      <c r="A441" s="5" t="inlineStr">
        <is>
          <t>E00662</t>
        </is>
      </c>
      <c r="B441" s="5" t="inlineStr">
        <is>
          <t>PL</t>
        </is>
      </c>
      <c r="C441" s="5" t="inlineStr">
        <is>
          <t>Customer Service</t>
        </is>
      </c>
      <c r="D441" s="5" t="inlineStr">
        <is>
          <t>L2</t>
        </is>
      </c>
      <c r="E441" s="5" t="n">
        <v>1</v>
      </c>
      <c r="F441" s="5" t="n">
        <v>22500</v>
      </c>
      <c r="G441" s="41" t="n">
        <v>43718</v>
      </c>
      <c r="H441" s="41" t="n"/>
      <c r="I441" s="42">
        <f>IF(H441="",DATE(2099,12,31),H441)</f>
        <v/>
      </c>
      <c r="J441" s="23">
        <f>F441*E441</f>
        <v/>
      </c>
      <c r="K441" s="23">
        <f>J441*INDEX(Settings!$C$31:$C$36,MATCH(D441,Settings!$B$31:$B$36,0))</f>
        <v/>
      </c>
      <c r="L441" s="23">
        <f>J441+K441</f>
        <v/>
      </c>
      <c r="M441" s="23">
        <f>MIN(L441,Settings!$C$25)</f>
        <v/>
      </c>
      <c r="N441" s="23">
        <f>IF(B441="IT",L441*Settings!$C$11+L441*Settings!$C$12,M441*Settings!$C$16+M441*Settings!$C$17+L441*Settings!$C$18+L441*Settings!$C$19+L441*Settings!$C$20+L441*Settings!$C$21*Settings!$C$22)</f>
        <v/>
      </c>
      <c r="O441" s="23">
        <f>IF(B441="IT",J441/Settings!$C$13,0)</f>
        <v/>
      </c>
      <c r="P441" s="23">
        <f>L441+N441+O441</f>
        <v/>
      </c>
    </row>
    <row r="442">
      <c r="A442" s="5" t="inlineStr">
        <is>
          <t>E00663</t>
        </is>
      </c>
      <c r="B442" s="5" t="inlineStr">
        <is>
          <t>IT</t>
        </is>
      </c>
      <c r="C442" s="5" t="inlineStr">
        <is>
          <t>Tech</t>
        </is>
      </c>
      <c r="D442" s="5" t="inlineStr">
        <is>
          <t>L3</t>
        </is>
      </c>
      <c r="E442" s="5" t="n">
        <v>1</v>
      </c>
      <c r="F442" s="5" t="n">
        <v>43600</v>
      </c>
      <c r="G442" s="41" t="n">
        <v>45856</v>
      </c>
      <c r="H442" s="41" t="n">
        <v>45978</v>
      </c>
      <c r="I442" s="42">
        <f>IF(H442="",DATE(2099,12,31),H442)</f>
        <v/>
      </c>
      <c r="J442" s="23">
        <f>F442*E442</f>
        <v/>
      </c>
      <c r="K442" s="23">
        <f>J442*INDEX(Settings!$C$31:$C$36,MATCH(D442,Settings!$B$31:$B$36,0))</f>
        <v/>
      </c>
      <c r="L442" s="23">
        <f>J442+K442</f>
        <v/>
      </c>
      <c r="M442" s="23">
        <f>MIN(L442,Settings!$C$25)</f>
        <v/>
      </c>
      <c r="N442" s="23">
        <f>IF(B442="IT",L442*Settings!$C$11+L442*Settings!$C$12,M442*Settings!$C$16+M442*Settings!$C$17+L442*Settings!$C$18+L442*Settings!$C$19+L442*Settings!$C$20+L442*Settings!$C$21*Settings!$C$22)</f>
        <v/>
      </c>
      <c r="O442" s="23">
        <f>IF(B442="IT",J442/Settings!$C$13,0)</f>
        <v/>
      </c>
      <c r="P442" s="23">
        <f>L442+N442+O442</f>
        <v/>
      </c>
    </row>
    <row r="443">
      <c r="A443" s="5" t="inlineStr">
        <is>
          <t>E00664</t>
        </is>
      </c>
      <c r="B443" s="5" t="inlineStr">
        <is>
          <t>PL</t>
        </is>
      </c>
      <c r="C443" s="5" t="inlineStr">
        <is>
          <t>Customer Service</t>
        </is>
      </c>
      <c r="D443" s="5" t="inlineStr">
        <is>
          <t>L2</t>
        </is>
      </c>
      <c r="E443" s="5" t="n">
        <v>0.8</v>
      </c>
      <c r="F443" s="5" t="n">
        <v>23200</v>
      </c>
      <c r="G443" s="41" t="n">
        <v>44341</v>
      </c>
      <c r="H443" s="41" t="n"/>
      <c r="I443" s="42">
        <f>IF(H443="",DATE(2099,12,31),H443)</f>
        <v/>
      </c>
      <c r="J443" s="23">
        <f>F443*E443</f>
        <v/>
      </c>
      <c r="K443" s="23">
        <f>J443*INDEX(Settings!$C$31:$C$36,MATCH(D443,Settings!$B$31:$B$36,0))</f>
        <v/>
      </c>
      <c r="L443" s="23">
        <f>J443+K443</f>
        <v/>
      </c>
      <c r="M443" s="23">
        <f>MIN(L443,Settings!$C$25)</f>
        <v/>
      </c>
      <c r="N443" s="23">
        <f>IF(B443="IT",L443*Settings!$C$11+L443*Settings!$C$12,M443*Settings!$C$16+M443*Settings!$C$17+L443*Settings!$C$18+L443*Settings!$C$19+L443*Settings!$C$20+L443*Settings!$C$21*Settings!$C$22)</f>
        <v/>
      </c>
      <c r="O443" s="23">
        <f>IF(B443="IT",J443/Settings!$C$13,0)</f>
        <v/>
      </c>
      <c r="P443" s="23">
        <f>L443+N443+O443</f>
        <v/>
      </c>
    </row>
    <row r="444">
      <c r="A444" s="5" t="inlineStr">
        <is>
          <t>E00665</t>
        </is>
      </c>
      <c r="B444" s="5" t="inlineStr">
        <is>
          <t>PL</t>
        </is>
      </c>
      <c r="C444" s="5" t="inlineStr">
        <is>
          <t>Tech</t>
        </is>
      </c>
      <c r="D444" s="5" t="inlineStr">
        <is>
          <t>L1</t>
        </is>
      </c>
      <c r="E444" s="5" t="n">
        <v>1</v>
      </c>
      <c r="F444" s="5" t="n">
        <v>27050</v>
      </c>
      <c r="G444" s="41" t="n">
        <v>43955</v>
      </c>
      <c r="H444" s="41" t="n"/>
      <c r="I444" s="42">
        <f>IF(H444="",DATE(2099,12,31),H444)</f>
        <v/>
      </c>
      <c r="J444" s="23">
        <f>F444*E444</f>
        <v/>
      </c>
      <c r="K444" s="23">
        <f>J444*INDEX(Settings!$C$31:$C$36,MATCH(D444,Settings!$B$31:$B$36,0))</f>
        <v/>
      </c>
      <c r="L444" s="23">
        <f>J444+K444</f>
        <v/>
      </c>
      <c r="M444" s="23">
        <f>MIN(L444,Settings!$C$25)</f>
        <v/>
      </c>
      <c r="N444" s="23">
        <f>IF(B444="IT",L444*Settings!$C$11+L444*Settings!$C$12,M444*Settings!$C$16+M444*Settings!$C$17+L444*Settings!$C$18+L444*Settings!$C$19+L444*Settings!$C$20+L444*Settings!$C$21*Settings!$C$22)</f>
        <v/>
      </c>
      <c r="O444" s="23">
        <f>IF(B444="IT",J444/Settings!$C$13,0)</f>
        <v/>
      </c>
      <c r="P444" s="23">
        <f>L444+N444+O444</f>
        <v/>
      </c>
    </row>
    <row r="445">
      <c r="A445" s="5" t="inlineStr">
        <is>
          <t>E00666</t>
        </is>
      </c>
      <c r="B445" s="5" t="inlineStr">
        <is>
          <t>IT</t>
        </is>
      </c>
      <c r="C445" s="5" t="inlineStr">
        <is>
          <t>Customer Service</t>
        </is>
      </c>
      <c r="D445" s="5" t="inlineStr">
        <is>
          <t>L1</t>
        </is>
      </c>
      <c r="E445" s="5" t="n">
        <v>1</v>
      </c>
      <c r="F445" s="5" t="n">
        <v>23700</v>
      </c>
      <c r="G445" s="41" t="n">
        <v>45825</v>
      </c>
      <c r="H445" s="41" t="n"/>
      <c r="I445" s="42">
        <f>IF(H445="",DATE(2099,12,31),H445)</f>
        <v/>
      </c>
      <c r="J445" s="23">
        <f>F445*E445</f>
        <v/>
      </c>
      <c r="K445" s="23">
        <f>J445*INDEX(Settings!$C$31:$C$36,MATCH(D445,Settings!$B$31:$B$36,0))</f>
        <v/>
      </c>
      <c r="L445" s="23">
        <f>J445+K445</f>
        <v/>
      </c>
      <c r="M445" s="23">
        <f>MIN(L445,Settings!$C$25)</f>
        <v/>
      </c>
      <c r="N445" s="23">
        <f>IF(B445="IT",L445*Settings!$C$11+L445*Settings!$C$12,M445*Settings!$C$16+M445*Settings!$C$17+L445*Settings!$C$18+L445*Settings!$C$19+L445*Settings!$C$20+L445*Settings!$C$21*Settings!$C$22)</f>
        <v/>
      </c>
      <c r="O445" s="23">
        <f>IF(B445="IT",J445/Settings!$C$13,0)</f>
        <v/>
      </c>
      <c r="P445" s="23">
        <f>L445+N445+O445</f>
        <v/>
      </c>
    </row>
    <row r="446">
      <c r="A446" s="5" t="inlineStr">
        <is>
          <t>E00667</t>
        </is>
      </c>
      <c r="B446" s="5" t="inlineStr">
        <is>
          <t>PL</t>
        </is>
      </c>
      <c r="C446" s="5" t="inlineStr">
        <is>
          <t>Customer Service</t>
        </is>
      </c>
      <c r="D446" s="5" t="inlineStr">
        <is>
          <t>L3</t>
        </is>
      </c>
      <c r="E446" s="5" t="n">
        <v>1</v>
      </c>
      <c r="F446" s="5" t="n">
        <v>28900</v>
      </c>
      <c r="G446" s="41" t="n">
        <v>45341</v>
      </c>
      <c r="H446" s="41" t="n"/>
      <c r="I446" s="42">
        <f>IF(H446="",DATE(2099,12,31),H446)</f>
        <v/>
      </c>
      <c r="J446" s="23">
        <f>F446*E446</f>
        <v/>
      </c>
      <c r="K446" s="23">
        <f>J446*INDEX(Settings!$C$31:$C$36,MATCH(D446,Settings!$B$31:$B$36,0))</f>
        <v/>
      </c>
      <c r="L446" s="23">
        <f>J446+K446</f>
        <v/>
      </c>
      <c r="M446" s="23">
        <f>MIN(L446,Settings!$C$25)</f>
        <v/>
      </c>
      <c r="N446" s="23">
        <f>IF(B446="IT",L446*Settings!$C$11+L446*Settings!$C$12,M446*Settings!$C$16+M446*Settings!$C$17+L446*Settings!$C$18+L446*Settings!$C$19+L446*Settings!$C$20+L446*Settings!$C$21*Settings!$C$22)</f>
        <v/>
      </c>
      <c r="O446" s="23">
        <f>IF(B446="IT",J446/Settings!$C$13,0)</f>
        <v/>
      </c>
      <c r="P446" s="23">
        <f>L446+N446+O446</f>
        <v/>
      </c>
    </row>
    <row r="447">
      <c r="A447" s="5" t="inlineStr">
        <is>
          <t>E00668</t>
        </is>
      </c>
      <c r="B447" s="5" t="inlineStr">
        <is>
          <t>PL</t>
        </is>
      </c>
      <c r="C447" s="5" t="inlineStr">
        <is>
          <t>HR</t>
        </is>
      </c>
      <c r="D447" s="5" t="inlineStr">
        <is>
          <t>L2</t>
        </is>
      </c>
      <c r="E447" s="5" t="n">
        <v>1</v>
      </c>
      <c r="F447" s="5" t="n">
        <v>21950</v>
      </c>
      <c r="G447" s="41" t="n">
        <v>46061</v>
      </c>
      <c r="H447" s="41" t="n"/>
      <c r="I447" s="42">
        <f>IF(H447="",DATE(2099,12,31),H447)</f>
        <v/>
      </c>
      <c r="J447" s="23">
        <f>F447*E447</f>
        <v/>
      </c>
      <c r="K447" s="23">
        <f>J447*INDEX(Settings!$C$31:$C$36,MATCH(D447,Settings!$B$31:$B$36,0))</f>
        <v/>
      </c>
      <c r="L447" s="23">
        <f>J447+K447</f>
        <v/>
      </c>
      <c r="M447" s="23">
        <f>MIN(L447,Settings!$C$25)</f>
        <v/>
      </c>
      <c r="N447" s="23">
        <f>IF(B447="IT",L447*Settings!$C$11+L447*Settings!$C$12,M447*Settings!$C$16+M447*Settings!$C$17+L447*Settings!$C$18+L447*Settings!$C$19+L447*Settings!$C$20+L447*Settings!$C$21*Settings!$C$22)</f>
        <v/>
      </c>
      <c r="O447" s="23">
        <f>IF(B447="IT",J447/Settings!$C$13,0)</f>
        <v/>
      </c>
      <c r="P447" s="23">
        <f>L447+N447+O447</f>
        <v/>
      </c>
    </row>
    <row r="448">
      <c r="A448" s="5" t="inlineStr">
        <is>
          <t>E00669</t>
        </is>
      </c>
      <c r="B448" s="5" t="inlineStr">
        <is>
          <t>PL</t>
        </is>
      </c>
      <c r="C448" s="5" t="inlineStr">
        <is>
          <t>Tech</t>
        </is>
      </c>
      <c r="D448" s="5" t="inlineStr">
        <is>
          <t>L5</t>
        </is>
      </c>
      <c r="E448" s="5" t="n">
        <v>1</v>
      </c>
      <c r="F448" s="5" t="n">
        <v>64450</v>
      </c>
      <c r="G448" s="41" t="n">
        <v>44748</v>
      </c>
      <c r="H448" s="41" t="n">
        <v>46040</v>
      </c>
      <c r="I448" s="42">
        <f>IF(H448="",DATE(2099,12,31),H448)</f>
        <v/>
      </c>
      <c r="J448" s="23">
        <f>F448*E448</f>
        <v/>
      </c>
      <c r="K448" s="23">
        <f>J448*INDEX(Settings!$C$31:$C$36,MATCH(D448,Settings!$B$31:$B$36,0))</f>
        <v/>
      </c>
      <c r="L448" s="23">
        <f>J448+K448</f>
        <v/>
      </c>
      <c r="M448" s="23">
        <f>MIN(L448,Settings!$C$25)</f>
        <v/>
      </c>
      <c r="N448" s="23">
        <f>IF(B448="IT",L448*Settings!$C$11+L448*Settings!$C$12,M448*Settings!$C$16+M448*Settings!$C$17+L448*Settings!$C$18+L448*Settings!$C$19+L448*Settings!$C$20+L448*Settings!$C$21*Settings!$C$22)</f>
        <v/>
      </c>
      <c r="O448" s="23">
        <f>IF(B448="IT",J448/Settings!$C$13,0)</f>
        <v/>
      </c>
      <c r="P448" s="23">
        <f>L448+N448+O448</f>
        <v/>
      </c>
    </row>
    <row r="449">
      <c r="A449" s="5" t="inlineStr">
        <is>
          <t>E00671</t>
        </is>
      </c>
      <c r="B449" s="5" t="inlineStr">
        <is>
          <t>PL</t>
        </is>
      </c>
      <c r="C449" s="5" t="inlineStr">
        <is>
          <t>Customer Service</t>
        </is>
      </c>
      <c r="D449" s="5" t="inlineStr">
        <is>
          <t>L4</t>
        </is>
      </c>
      <c r="E449" s="5" t="n">
        <v>1</v>
      </c>
      <c r="F449" s="5" t="n">
        <v>45450</v>
      </c>
      <c r="G449" s="41" t="n">
        <v>44798</v>
      </c>
      <c r="H449" s="41" t="n"/>
      <c r="I449" s="42">
        <f>IF(H449="",DATE(2099,12,31),H449)</f>
        <v/>
      </c>
      <c r="J449" s="23">
        <f>F449*E449</f>
        <v/>
      </c>
      <c r="K449" s="23">
        <f>J449*INDEX(Settings!$C$31:$C$36,MATCH(D449,Settings!$B$31:$B$36,0))</f>
        <v/>
      </c>
      <c r="L449" s="23">
        <f>J449+K449</f>
        <v/>
      </c>
      <c r="M449" s="23">
        <f>MIN(L449,Settings!$C$25)</f>
        <v/>
      </c>
      <c r="N449" s="23">
        <f>IF(B449="IT",L449*Settings!$C$11+L449*Settings!$C$12,M449*Settings!$C$16+M449*Settings!$C$17+L449*Settings!$C$18+L449*Settings!$C$19+L449*Settings!$C$20+L449*Settings!$C$21*Settings!$C$22)</f>
        <v/>
      </c>
      <c r="O449" s="23">
        <f>IF(B449="IT",J449/Settings!$C$13,0)</f>
        <v/>
      </c>
      <c r="P449" s="23">
        <f>L449+N449+O449</f>
        <v/>
      </c>
    </row>
    <row r="450">
      <c r="A450" s="5" t="inlineStr">
        <is>
          <t>E00672</t>
        </is>
      </c>
      <c r="B450" s="5" t="inlineStr">
        <is>
          <t>IT</t>
        </is>
      </c>
      <c r="C450" s="5" t="inlineStr">
        <is>
          <t>Operations</t>
        </is>
      </c>
      <c r="D450" s="5" t="inlineStr">
        <is>
          <t>L2</t>
        </is>
      </c>
      <c r="E450" s="5" t="n">
        <v>1</v>
      </c>
      <c r="F450" s="5" t="n">
        <v>36050</v>
      </c>
      <c r="G450" s="41" t="n">
        <v>45230</v>
      </c>
      <c r="H450" s="41" t="n"/>
      <c r="I450" s="42">
        <f>IF(H450="",DATE(2099,12,31),H450)</f>
        <v/>
      </c>
      <c r="J450" s="23">
        <f>F450*E450</f>
        <v/>
      </c>
      <c r="K450" s="23">
        <f>J450*INDEX(Settings!$C$31:$C$36,MATCH(D450,Settings!$B$31:$B$36,0))</f>
        <v/>
      </c>
      <c r="L450" s="23">
        <f>J450+K450</f>
        <v/>
      </c>
      <c r="M450" s="23">
        <f>MIN(L450,Settings!$C$25)</f>
        <v/>
      </c>
      <c r="N450" s="23">
        <f>IF(B450="IT",L450*Settings!$C$11+L450*Settings!$C$12,M450*Settings!$C$16+M450*Settings!$C$17+L450*Settings!$C$18+L450*Settings!$C$19+L450*Settings!$C$20+L450*Settings!$C$21*Settings!$C$22)</f>
        <v/>
      </c>
      <c r="O450" s="23">
        <f>IF(B450="IT",J450/Settings!$C$13,0)</f>
        <v/>
      </c>
      <c r="P450" s="23">
        <f>L450+N450+O450</f>
        <v/>
      </c>
    </row>
    <row r="451">
      <c r="A451" s="5" t="inlineStr">
        <is>
          <t>E00673</t>
        </is>
      </c>
      <c r="B451" s="5" t="inlineStr">
        <is>
          <t>PL</t>
        </is>
      </c>
      <c r="C451" s="5" t="inlineStr">
        <is>
          <t>Customer Service</t>
        </is>
      </c>
      <c r="D451" s="5" t="inlineStr">
        <is>
          <t>L2</t>
        </is>
      </c>
      <c r="E451" s="5" t="n">
        <v>1</v>
      </c>
      <c r="F451" s="5" t="n">
        <v>23000</v>
      </c>
      <c r="G451" s="41" t="n">
        <v>45953</v>
      </c>
      <c r="H451" s="41" t="n"/>
      <c r="I451" s="42">
        <f>IF(H451="",DATE(2099,12,31),H451)</f>
        <v/>
      </c>
      <c r="J451" s="23">
        <f>F451*E451</f>
        <v/>
      </c>
      <c r="K451" s="23">
        <f>J451*INDEX(Settings!$C$31:$C$36,MATCH(D451,Settings!$B$31:$B$36,0))</f>
        <v/>
      </c>
      <c r="L451" s="23">
        <f>J451+K451</f>
        <v/>
      </c>
      <c r="M451" s="23">
        <f>MIN(L451,Settings!$C$25)</f>
        <v/>
      </c>
      <c r="N451" s="23">
        <f>IF(B451="IT",L451*Settings!$C$11+L451*Settings!$C$12,M451*Settings!$C$16+M451*Settings!$C$17+L451*Settings!$C$18+L451*Settings!$C$19+L451*Settings!$C$20+L451*Settings!$C$21*Settings!$C$22)</f>
        <v/>
      </c>
      <c r="O451" s="23">
        <f>IF(B451="IT",J451/Settings!$C$13,0)</f>
        <v/>
      </c>
      <c r="P451" s="23">
        <f>L451+N451+O451</f>
        <v/>
      </c>
    </row>
    <row r="452">
      <c r="A452" s="5" t="inlineStr">
        <is>
          <t>E00674</t>
        </is>
      </c>
      <c r="B452" s="5" t="inlineStr">
        <is>
          <t>PL</t>
        </is>
      </c>
      <c r="C452" s="5" t="inlineStr">
        <is>
          <t>Customer Service</t>
        </is>
      </c>
      <c r="D452" s="5" t="inlineStr">
        <is>
          <t>L1</t>
        </is>
      </c>
      <c r="E452" s="5" t="n">
        <v>1</v>
      </c>
      <c r="F452" s="5" t="n">
        <v>17100</v>
      </c>
      <c r="G452" s="41" t="n">
        <v>46013</v>
      </c>
      <c r="H452" s="41" t="n"/>
      <c r="I452" s="42">
        <f>IF(H452="",DATE(2099,12,31),H452)</f>
        <v/>
      </c>
      <c r="J452" s="23">
        <f>F452*E452</f>
        <v/>
      </c>
      <c r="K452" s="23">
        <f>J452*INDEX(Settings!$C$31:$C$36,MATCH(D452,Settings!$B$31:$B$36,0))</f>
        <v/>
      </c>
      <c r="L452" s="23">
        <f>J452+K452</f>
        <v/>
      </c>
      <c r="M452" s="23">
        <f>MIN(L452,Settings!$C$25)</f>
        <v/>
      </c>
      <c r="N452" s="23">
        <f>IF(B452="IT",L452*Settings!$C$11+L452*Settings!$C$12,M452*Settings!$C$16+M452*Settings!$C$17+L452*Settings!$C$18+L452*Settings!$C$19+L452*Settings!$C$20+L452*Settings!$C$21*Settings!$C$22)</f>
        <v/>
      </c>
      <c r="O452" s="23">
        <f>IF(B452="IT",J452/Settings!$C$13,0)</f>
        <v/>
      </c>
      <c r="P452" s="23">
        <f>L452+N452+O452</f>
        <v/>
      </c>
    </row>
    <row r="453">
      <c r="A453" s="5" t="inlineStr">
        <is>
          <t>E00675</t>
        </is>
      </c>
      <c r="B453" s="5" t="inlineStr">
        <is>
          <t>IT</t>
        </is>
      </c>
      <c r="C453" s="5" t="inlineStr">
        <is>
          <t>Tech</t>
        </is>
      </c>
      <c r="D453" s="5" t="inlineStr">
        <is>
          <t>L5</t>
        </is>
      </c>
      <c r="E453" s="5" t="n">
        <v>1</v>
      </c>
      <c r="F453" s="5" t="n">
        <v>97950</v>
      </c>
      <c r="G453" s="41" t="n">
        <v>44859</v>
      </c>
      <c r="H453" s="41" t="n"/>
      <c r="I453" s="42">
        <f>IF(H453="",DATE(2099,12,31),H453)</f>
        <v/>
      </c>
      <c r="J453" s="23">
        <f>F453*E453</f>
        <v/>
      </c>
      <c r="K453" s="23">
        <f>J453*INDEX(Settings!$C$31:$C$36,MATCH(D453,Settings!$B$31:$B$36,0))</f>
        <v/>
      </c>
      <c r="L453" s="23">
        <f>J453+K453</f>
        <v/>
      </c>
      <c r="M453" s="23">
        <f>MIN(L453,Settings!$C$25)</f>
        <v/>
      </c>
      <c r="N453" s="23">
        <f>IF(B453="IT",L453*Settings!$C$11+L453*Settings!$C$12,M453*Settings!$C$16+M453*Settings!$C$17+L453*Settings!$C$18+L453*Settings!$C$19+L453*Settings!$C$20+L453*Settings!$C$21*Settings!$C$22)</f>
        <v/>
      </c>
      <c r="O453" s="23">
        <f>IF(B453="IT",J453/Settings!$C$13,0)</f>
        <v/>
      </c>
      <c r="P453" s="23">
        <f>L453+N453+O453</f>
        <v/>
      </c>
    </row>
    <row r="454">
      <c r="A454" s="5" t="inlineStr">
        <is>
          <t>E00677</t>
        </is>
      </c>
      <c r="B454" s="5" t="inlineStr">
        <is>
          <t>IT</t>
        </is>
      </c>
      <c r="C454" s="5" t="inlineStr">
        <is>
          <t>Operations</t>
        </is>
      </c>
      <c r="D454" s="5" t="inlineStr">
        <is>
          <t>L4</t>
        </is>
      </c>
      <c r="E454" s="5" t="n">
        <v>0.8</v>
      </c>
      <c r="F454" s="5" t="n">
        <v>55650</v>
      </c>
      <c r="G454" s="41" t="n">
        <v>44884</v>
      </c>
      <c r="H454" s="41" t="n"/>
      <c r="I454" s="42">
        <f>IF(H454="",DATE(2099,12,31),H454)</f>
        <v/>
      </c>
      <c r="J454" s="23">
        <f>F454*E454</f>
        <v/>
      </c>
      <c r="K454" s="23">
        <f>J454*INDEX(Settings!$C$31:$C$36,MATCH(D454,Settings!$B$31:$B$36,0))</f>
        <v/>
      </c>
      <c r="L454" s="23">
        <f>J454+K454</f>
        <v/>
      </c>
      <c r="M454" s="23">
        <f>MIN(L454,Settings!$C$25)</f>
        <v/>
      </c>
      <c r="N454" s="23">
        <f>IF(B454="IT",L454*Settings!$C$11+L454*Settings!$C$12,M454*Settings!$C$16+M454*Settings!$C$17+L454*Settings!$C$18+L454*Settings!$C$19+L454*Settings!$C$20+L454*Settings!$C$21*Settings!$C$22)</f>
        <v/>
      </c>
      <c r="O454" s="23">
        <f>IF(B454="IT",J454/Settings!$C$13,0)</f>
        <v/>
      </c>
      <c r="P454" s="23">
        <f>L454+N454+O454</f>
        <v/>
      </c>
    </row>
    <row r="455">
      <c r="A455" s="5" t="inlineStr">
        <is>
          <t>E00678</t>
        </is>
      </c>
      <c r="B455" s="5" t="inlineStr">
        <is>
          <t>PL</t>
        </is>
      </c>
      <c r="C455" s="5" t="inlineStr">
        <is>
          <t>Customer Service</t>
        </is>
      </c>
      <c r="D455" s="5" t="inlineStr">
        <is>
          <t>L4</t>
        </is>
      </c>
      <c r="E455" s="5" t="n">
        <v>0.8</v>
      </c>
      <c r="F455" s="5" t="n">
        <v>36500</v>
      </c>
      <c r="G455" s="41" t="n">
        <v>44275</v>
      </c>
      <c r="H455" s="41" t="n">
        <v>46093</v>
      </c>
      <c r="I455" s="42">
        <f>IF(H455="",DATE(2099,12,31),H455)</f>
        <v/>
      </c>
      <c r="J455" s="23">
        <f>F455*E455</f>
        <v/>
      </c>
      <c r="K455" s="23">
        <f>J455*INDEX(Settings!$C$31:$C$36,MATCH(D455,Settings!$B$31:$B$36,0))</f>
        <v/>
      </c>
      <c r="L455" s="23">
        <f>J455+K455</f>
        <v/>
      </c>
      <c r="M455" s="23">
        <f>MIN(L455,Settings!$C$25)</f>
        <v/>
      </c>
      <c r="N455" s="23">
        <f>IF(B455="IT",L455*Settings!$C$11+L455*Settings!$C$12,M455*Settings!$C$16+M455*Settings!$C$17+L455*Settings!$C$18+L455*Settings!$C$19+L455*Settings!$C$20+L455*Settings!$C$21*Settings!$C$22)</f>
        <v/>
      </c>
      <c r="O455" s="23">
        <f>IF(B455="IT",J455/Settings!$C$13,0)</f>
        <v/>
      </c>
      <c r="P455" s="23">
        <f>L455+N455+O455</f>
        <v/>
      </c>
    </row>
    <row r="456">
      <c r="A456" s="5" t="inlineStr">
        <is>
          <t>E00679</t>
        </is>
      </c>
      <c r="B456" s="5" t="inlineStr">
        <is>
          <t>PL</t>
        </is>
      </c>
      <c r="C456" s="5" t="inlineStr">
        <is>
          <t>Finance</t>
        </is>
      </c>
      <c r="D456" s="5" t="inlineStr">
        <is>
          <t>L3</t>
        </is>
      </c>
      <c r="E456" s="5" t="n">
        <v>1</v>
      </c>
      <c r="F456" s="5" t="n">
        <v>36350</v>
      </c>
      <c r="G456" s="41" t="n">
        <v>42225</v>
      </c>
      <c r="H456" s="41" t="n"/>
      <c r="I456" s="42">
        <f>IF(H456="",DATE(2099,12,31),H456)</f>
        <v/>
      </c>
      <c r="J456" s="23">
        <f>F456*E456</f>
        <v/>
      </c>
      <c r="K456" s="23">
        <f>J456*INDEX(Settings!$C$31:$C$36,MATCH(D456,Settings!$B$31:$B$36,0))</f>
        <v/>
      </c>
      <c r="L456" s="23">
        <f>J456+K456</f>
        <v/>
      </c>
      <c r="M456" s="23">
        <f>MIN(L456,Settings!$C$25)</f>
        <v/>
      </c>
      <c r="N456" s="23">
        <f>IF(B456="IT",L456*Settings!$C$11+L456*Settings!$C$12,M456*Settings!$C$16+M456*Settings!$C$17+L456*Settings!$C$18+L456*Settings!$C$19+L456*Settings!$C$20+L456*Settings!$C$21*Settings!$C$22)</f>
        <v/>
      </c>
      <c r="O456" s="23">
        <f>IF(B456="IT",J456/Settings!$C$13,0)</f>
        <v/>
      </c>
      <c r="P456" s="23">
        <f>L456+N456+O456</f>
        <v/>
      </c>
    </row>
    <row r="457">
      <c r="A457" s="5" t="inlineStr">
        <is>
          <t>E00682</t>
        </is>
      </c>
      <c r="B457" s="5" t="inlineStr">
        <is>
          <t>PL</t>
        </is>
      </c>
      <c r="C457" s="5" t="inlineStr">
        <is>
          <t>Operations</t>
        </is>
      </c>
      <c r="D457" s="5" t="inlineStr">
        <is>
          <t>L1</t>
        </is>
      </c>
      <c r="E457" s="5" t="n">
        <v>1</v>
      </c>
      <c r="F457" s="5" t="n">
        <v>19250</v>
      </c>
      <c r="G457" s="41" t="n">
        <v>44856</v>
      </c>
      <c r="H457" s="41" t="n"/>
      <c r="I457" s="42">
        <f>IF(H457="",DATE(2099,12,31),H457)</f>
        <v/>
      </c>
      <c r="J457" s="23">
        <f>F457*E457</f>
        <v/>
      </c>
      <c r="K457" s="23">
        <f>J457*INDEX(Settings!$C$31:$C$36,MATCH(D457,Settings!$B$31:$B$36,0))</f>
        <v/>
      </c>
      <c r="L457" s="23">
        <f>J457+K457</f>
        <v/>
      </c>
      <c r="M457" s="23">
        <f>MIN(L457,Settings!$C$25)</f>
        <v/>
      </c>
      <c r="N457" s="23">
        <f>IF(B457="IT",L457*Settings!$C$11+L457*Settings!$C$12,M457*Settings!$C$16+M457*Settings!$C$17+L457*Settings!$C$18+L457*Settings!$C$19+L457*Settings!$C$20+L457*Settings!$C$21*Settings!$C$22)</f>
        <v/>
      </c>
      <c r="O457" s="23">
        <f>IF(B457="IT",J457/Settings!$C$13,0)</f>
        <v/>
      </c>
      <c r="P457" s="23">
        <f>L457+N457+O457</f>
        <v/>
      </c>
    </row>
    <row r="458">
      <c r="A458" s="5" t="inlineStr">
        <is>
          <t>E00683</t>
        </is>
      </c>
      <c r="B458" s="5" t="inlineStr">
        <is>
          <t>PL</t>
        </is>
      </c>
      <c r="C458" s="5" t="inlineStr">
        <is>
          <t>Customer Service</t>
        </is>
      </c>
      <c r="D458" s="5" t="inlineStr">
        <is>
          <t>L1</t>
        </is>
      </c>
      <c r="E458" s="5" t="n">
        <v>1</v>
      </c>
      <c r="F458" s="5" t="n">
        <v>18150</v>
      </c>
      <c r="G458" s="41" t="n">
        <v>44402</v>
      </c>
      <c r="H458" s="41" t="n"/>
      <c r="I458" s="42">
        <f>IF(H458="",DATE(2099,12,31),H458)</f>
        <v/>
      </c>
      <c r="J458" s="23">
        <f>F458*E458</f>
        <v/>
      </c>
      <c r="K458" s="23">
        <f>J458*INDEX(Settings!$C$31:$C$36,MATCH(D458,Settings!$B$31:$B$36,0))</f>
        <v/>
      </c>
      <c r="L458" s="23">
        <f>J458+K458</f>
        <v/>
      </c>
      <c r="M458" s="23">
        <f>MIN(L458,Settings!$C$25)</f>
        <v/>
      </c>
      <c r="N458" s="23">
        <f>IF(B458="IT",L458*Settings!$C$11+L458*Settings!$C$12,M458*Settings!$C$16+M458*Settings!$C$17+L458*Settings!$C$18+L458*Settings!$C$19+L458*Settings!$C$20+L458*Settings!$C$21*Settings!$C$22)</f>
        <v/>
      </c>
      <c r="O458" s="23">
        <f>IF(B458="IT",J458/Settings!$C$13,0)</f>
        <v/>
      </c>
      <c r="P458" s="23">
        <f>L458+N458+O458</f>
        <v/>
      </c>
    </row>
    <row r="459">
      <c r="A459" s="5" t="inlineStr">
        <is>
          <t>E00685</t>
        </is>
      </c>
      <c r="B459" s="5" t="inlineStr">
        <is>
          <t>PL</t>
        </is>
      </c>
      <c r="C459" s="5" t="inlineStr">
        <is>
          <t>Tech</t>
        </is>
      </c>
      <c r="D459" s="5" t="inlineStr">
        <is>
          <t>L2</t>
        </is>
      </c>
      <c r="E459" s="5" t="n">
        <v>1</v>
      </c>
      <c r="F459" s="5" t="n">
        <v>32550</v>
      </c>
      <c r="G459" s="41" t="n">
        <v>46023</v>
      </c>
      <c r="H459" s="41" t="n"/>
      <c r="I459" s="42">
        <f>IF(H459="",DATE(2099,12,31),H459)</f>
        <v/>
      </c>
      <c r="J459" s="23">
        <f>F459*E459</f>
        <v/>
      </c>
      <c r="K459" s="23">
        <f>J459*INDEX(Settings!$C$31:$C$36,MATCH(D459,Settings!$B$31:$B$36,0))</f>
        <v/>
      </c>
      <c r="L459" s="23">
        <f>J459+K459</f>
        <v/>
      </c>
      <c r="M459" s="23">
        <f>MIN(L459,Settings!$C$25)</f>
        <v/>
      </c>
      <c r="N459" s="23">
        <f>IF(B459="IT",L459*Settings!$C$11+L459*Settings!$C$12,M459*Settings!$C$16+M459*Settings!$C$17+L459*Settings!$C$18+L459*Settings!$C$19+L459*Settings!$C$20+L459*Settings!$C$21*Settings!$C$22)</f>
        <v/>
      </c>
      <c r="O459" s="23">
        <f>IF(B459="IT",J459/Settings!$C$13,0)</f>
        <v/>
      </c>
      <c r="P459" s="23">
        <f>L459+N459+O459</f>
        <v/>
      </c>
    </row>
    <row r="460">
      <c r="A460" s="5" t="inlineStr">
        <is>
          <t>E00687</t>
        </is>
      </c>
      <c r="B460" s="5" t="inlineStr">
        <is>
          <t>PL</t>
        </is>
      </c>
      <c r="C460" s="5" t="inlineStr">
        <is>
          <t>Finance</t>
        </is>
      </c>
      <c r="D460" s="5" t="inlineStr">
        <is>
          <t>L1</t>
        </is>
      </c>
      <c r="E460" s="5" t="n">
        <v>1</v>
      </c>
      <c r="F460" s="5" t="n">
        <v>22050</v>
      </c>
      <c r="G460" s="41" t="n">
        <v>45848</v>
      </c>
      <c r="H460" s="41" t="n"/>
      <c r="I460" s="42">
        <f>IF(H460="",DATE(2099,12,31),H460)</f>
        <v/>
      </c>
      <c r="J460" s="23">
        <f>F460*E460</f>
        <v/>
      </c>
      <c r="K460" s="23">
        <f>J460*INDEX(Settings!$C$31:$C$36,MATCH(D460,Settings!$B$31:$B$36,0))</f>
        <v/>
      </c>
      <c r="L460" s="23">
        <f>J460+K460</f>
        <v/>
      </c>
      <c r="M460" s="23">
        <f>MIN(L460,Settings!$C$25)</f>
        <v/>
      </c>
      <c r="N460" s="23">
        <f>IF(B460="IT",L460*Settings!$C$11+L460*Settings!$C$12,M460*Settings!$C$16+M460*Settings!$C$17+L460*Settings!$C$18+L460*Settings!$C$19+L460*Settings!$C$20+L460*Settings!$C$21*Settings!$C$22)</f>
        <v/>
      </c>
      <c r="O460" s="23">
        <f>IF(B460="IT",J460/Settings!$C$13,0)</f>
        <v/>
      </c>
      <c r="P460" s="23">
        <f>L460+N460+O460</f>
        <v/>
      </c>
    </row>
    <row r="461">
      <c r="A461" s="5" t="inlineStr">
        <is>
          <t>E00689</t>
        </is>
      </c>
      <c r="B461" s="5" t="inlineStr">
        <is>
          <t>PL</t>
        </is>
      </c>
      <c r="C461" s="5" t="inlineStr">
        <is>
          <t>Customer Service</t>
        </is>
      </c>
      <c r="D461" s="5" t="inlineStr">
        <is>
          <t>L3</t>
        </is>
      </c>
      <c r="E461" s="5" t="n">
        <v>1</v>
      </c>
      <c r="F461" s="5" t="n">
        <v>35250</v>
      </c>
      <c r="G461" s="41" t="n">
        <v>46045</v>
      </c>
      <c r="H461" s="41" t="n"/>
      <c r="I461" s="42">
        <f>IF(H461="",DATE(2099,12,31),H461)</f>
        <v/>
      </c>
      <c r="J461" s="23">
        <f>F461*E461</f>
        <v/>
      </c>
      <c r="K461" s="23">
        <f>J461*INDEX(Settings!$C$31:$C$36,MATCH(D461,Settings!$B$31:$B$36,0))</f>
        <v/>
      </c>
      <c r="L461" s="23">
        <f>J461+K461</f>
        <v/>
      </c>
      <c r="M461" s="23">
        <f>MIN(L461,Settings!$C$25)</f>
        <v/>
      </c>
      <c r="N461" s="23">
        <f>IF(B461="IT",L461*Settings!$C$11+L461*Settings!$C$12,M461*Settings!$C$16+M461*Settings!$C$17+L461*Settings!$C$18+L461*Settings!$C$19+L461*Settings!$C$20+L461*Settings!$C$21*Settings!$C$22)</f>
        <v/>
      </c>
      <c r="O461" s="23">
        <f>IF(B461="IT",J461/Settings!$C$13,0)</f>
        <v/>
      </c>
      <c r="P461" s="23">
        <f>L461+N461+O461</f>
        <v/>
      </c>
    </row>
    <row r="462">
      <c r="A462" s="5" t="inlineStr">
        <is>
          <t>E00691</t>
        </is>
      </c>
      <c r="B462" s="5" t="inlineStr">
        <is>
          <t>PL</t>
        </is>
      </c>
      <c r="C462" s="5" t="inlineStr">
        <is>
          <t>Operations</t>
        </is>
      </c>
      <c r="D462" s="5" t="inlineStr">
        <is>
          <t>L5</t>
        </is>
      </c>
      <c r="E462" s="5" t="n">
        <v>1</v>
      </c>
      <c r="F462" s="5" t="n">
        <v>63200</v>
      </c>
      <c r="G462" s="41" t="n">
        <v>45784</v>
      </c>
      <c r="H462" s="41" t="n"/>
      <c r="I462" s="42">
        <f>IF(H462="",DATE(2099,12,31),H462)</f>
        <v/>
      </c>
      <c r="J462" s="23">
        <f>F462*E462</f>
        <v/>
      </c>
      <c r="K462" s="23">
        <f>J462*INDEX(Settings!$C$31:$C$36,MATCH(D462,Settings!$B$31:$B$36,0))</f>
        <v/>
      </c>
      <c r="L462" s="23">
        <f>J462+K462</f>
        <v/>
      </c>
      <c r="M462" s="23">
        <f>MIN(L462,Settings!$C$25)</f>
        <v/>
      </c>
      <c r="N462" s="23">
        <f>IF(B462="IT",L462*Settings!$C$11+L462*Settings!$C$12,M462*Settings!$C$16+M462*Settings!$C$17+L462*Settings!$C$18+L462*Settings!$C$19+L462*Settings!$C$20+L462*Settings!$C$21*Settings!$C$22)</f>
        <v/>
      </c>
      <c r="O462" s="23">
        <f>IF(B462="IT",J462/Settings!$C$13,0)</f>
        <v/>
      </c>
      <c r="P462" s="23">
        <f>L462+N462+O462</f>
        <v/>
      </c>
    </row>
    <row r="463">
      <c r="A463" s="5" t="inlineStr">
        <is>
          <t>E00699</t>
        </is>
      </c>
      <c r="B463" s="5" t="inlineStr">
        <is>
          <t>IT</t>
        </is>
      </c>
      <c r="C463" s="5" t="inlineStr">
        <is>
          <t>Customer Service</t>
        </is>
      </c>
      <c r="D463" s="5" t="inlineStr">
        <is>
          <t>L5</t>
        </is>
      </c>
      <c r="E463" s="5" t="n">
        <v>1</v>
      </c>
      <c r="F463" s="5" t="n">
        <v>74400</v>
      </c>
      <c r="G463" s="41" t="n">
        <v>45004</v>
      </c>
      <c r="H463" s="41" t="n">
        <v>46180</v>
      </c>
      <c r="I463" s="42">
        <f>IF(H463="",DATE(2099,12,31),H463)</f>
        <v/>
      </c>
      <c r="J463" s="23">
        <f>F463*E463</f>
        <v/>
      </c>
      <c r="K463" s="23">
        <f>J463*INDEX(Settings!$C$31:$C$36,MATCH(D463,Settings!$B$31:$B$36,0))</f>
        <v/>
      </c>
      <c r="L463" s="23">
        <f>J463+K463</f>
        <v/>
      </c>
      <c r="M463" s="23">
        <f>MIN(L463,Settings!$C$25)</f>
        <v/>
      </c>
      <c r="N463" s="23">
        <f>IF(B463="IT",L463*Settings!$C$11+L463*Settings!$C$12,M463*Settings!$C$16+M463*Settings!$C$17+L463*Settings!$C$18+L463*Settings!$C$19+L463*Settings!$C$20+L463*Settings!$C$21*Settings!$C$22)</f>
        <v/>
      </c>
      <c r="O463" s="23">
        <f>IF(B463="IT",J463/Settings!$C$13,0)</f>
        <v/>
      </c>
      <c r="P463" s="23">
        <f>L463+N463+O463</f>
        <v/>
      </c>
    </row>
    <row r="464">
      <c r="A464" s="5" t="inlineStr">
        <is>
          <t>E00701</t>
        </is>
      </c>
      <c r="B464" s="5" t="inlineStr">
        <is>
          <t>PL</t>
        </is>
      </c>
      <c r="C464" s="5" t="inlineStr">
        <is>
          <t>Sales</t>
        </is>
      </c>
      <c r="D464" s="5" t="inlineStr">
        <is>
          <t>L3</t>
        </is>
      </c>
      <c r="E464" s="5" t="n">
        <v>1</v>
      </c>
      <c r="F464" s="5" t="n">
        <v>35950</v>
      </c>
      <c r="G464" s="41" t="n">
        <v>45926</v>
      </c>
      <c r="H464" s="41" t="n"/>
      <c r="I464" s="42">
        <f>IF(H464="",DATE(2099,12,31),H464)</f>
        <v/>
      </c>
      <c r="J464" s="23">
        <f>F464*E464</f>
        <v/>
      </c>
      <c r="K464" s="23">
        <f>J464*INDEX(Settings!$C$31:$C$36,MATCH(D464,Settings!$B$31:$B$36,0))</f>
        <v/>
      </c>
      <c r="L464" s="23">
        <f>J464+K464</f>
        <v/>
      </c>
      <c r="M464" s="23">
        <f>MIN(L464,Settings!$C$25)</f>
        <v/>
      </c>
      <c r="N464" s="23">
        <f>IF(B464="IT",L464*Settings!$C$11+L464*Settings!$C$12,M464*Settings!$C$16+M464*Settings!$C$17+L464*Settings!$C$18+L464*Settings!$C$19+L464*Settings!$C$20+L464*Settings!$C$21*Settings!$C$22)</f>
        <v/>
      </c>
      <c r="O464" s="23">
        <f>IF(B464="IT",J464/Settings!$C$13,0)</f>
        <v/>
      </c>
      <c r="P464" s="23">
        <f>L464+N464+O464</f>
        <v/>
      </c>
    </row>
    <row r="465">
      <c r="A465" s="5" t="inlineStr">
        <is>
          <t>E00702</t>
        </is>
      </c>
      <c r="B465" s="5" t="inlineStr">
        <is>
          <t>IT</t>
        </is>
      </c>
      <c r="C465" s="5" t="inlineStr">
        <is>
          <t>Finance</t>
        </is>
      </c>
      <c r="D465" s="5" t="inlineStr">
        <is>
          <t>L1</t>
        </is>
      </c>
      <c r="E465" s="5" t="n">
        <v>1</v>
      </c>
      <c r="F465" s="5" t="n">
        <v>27850</v>
      </c>
      <c r="G465" s="41" t="n">
        <v>44879</v>
      </c>
      <c r="H465" s="41" t="n"/>
      <c r="I465" s="42">
        <f>IF(H465="",DATE(2099,12,31),H465)</f>
        <v/>
      </c>
      <c r="J465" s="23">
        <f>F465*E465</f>
        <v/>
      </c>
      <c r="K465" s="23">
        <f>J465*INDEX(Settings!$C$31:$C$36,MATCH(D465,Settings!$B$31:$B$36,0))</f>
        <v/>
      </c>
      <c r="L465" s="23">
        <f>J465+K465</f>
        <v/>
      </c>
      <c r="M465" s="23">
        <f>MIN(L465,Settings!$C$25)</f>
        <v/>
      </c>
      <c r="N465" s="23">
        <f>IF(B465="IT",L465*Settings!$C$11+L465*Settings!$C$12,M465*Settings!$C$16+M465*Settings!$C$17+L465*Settings!$C$18+L465*Settings!$C$19+L465*Settings!$C$20+L465*Settings!$C$21*Settings!$C$22)</f>
        <v/>
      </c>
      <c r="O465" s="23">
        <f>IF(B465="IT",J465/Settings!$C$13,0)</f>
        <v/>
      </c>
      <c r="P465" s="23">
        <f>L465+N465+O465</f>
        <v/>
      </c>
    </row>
    <row r="466">
      <c r="A466" s="5" t="inlineStr">
        <is>
          <t>E00703</t>
        </is>
      </c>
      <c r="B466" s="5" t="inlineStr">
        <is>
          <t>IT</t>
        </is>
      </c>
      <c r="C466" s="5" t="inlineStr">
        <is>
          <t>Customer Service</t>
        </is>
      </c>
      <c r="D466" s="5" t="inlineStr">
        <is>
          <t>L2</t>
        </is>
      </c>
      <c r="E466" s="5" t="n">
        <v>1</v>
      </c>
      <c r="F466" s="5" t="n">
        <v>31750</v>
      </c>
      <c r="G466" s="41" t="n">
        <v>44881</v>
      </c>
      <c r="H466" s="41" t="n"/>
      <c r="I466" s="42">
        <f>IF(H466="",DATE(2099,12,31),H466)</f>
        <v/>
      </c>
      <c r="J466" s="23">
        <f>F466*E466</f>
        <v/>
      </c>
      <c r="K466" s="23">
        <f>J466*INDEX(Settings!$C$31:$C$36,MATCH(D466,Settings!$B$31:$B$36,0))</f>
        <v/>
      </c>
      <c r="L466" s="23">
        <f>J466+K466</f>
        <v/>
      </c>
      <c r="M466" s="23">
        <f>MIN(L466,Settings!$C$25)</f>
        <v/>
      </c>
      <c r="N466" s="23">
        <f>IF(B466="IT",L466*Settings!$C$11+L466*Settings!$C$12,M466*Settings!$C$16+M466*Settings!$C$17+L466*Settings!$C$18+L466*Settings!$C$19+L466*Settings!$C$20+L466*Settings!$C$21*Settings!$C$22)</f>
        <v/>
      </c>
      <c r="O466" s="23">
        <f>IF(B466="IT",J466/Settings!$C$13,0)</f>
        <v/>
      </c>
      <c r="P466" s="23">
        <f>L466+N466+O466</f>
        <v/>
      </c>
    </row>
    <row r="467">
      <c r="A467" s="5" t="inlineStr">
        <is>
          <t>E00704</t>
        </is>
      </c>
      <c r="B467" s="5" t="inlineStr">
        <is>
          <t>PL</t>
        </is>
      </c>
      <c r="C467" s="5" t="inlineStr">
        <is>
          <t>HR</t>
        </is>
      </c>
      <c r="D467" s="5" t="inlineStr">
        <is>
          <t>L1</t>
        </is>
      </c>
      <c r="E467" s="5" t="n">
        <v>1</v>
      </c>
      <c r="F467" s="5" t="n">
        <v>21350</v>
      </c>
      <c r="G467" s="41" t="n">
        <v>43899</v>
      </c>
      <c r="H467" s="41" t="n"/>
      <c r="I467" s="42">
        <f>IF(H467="",DATE(2099,12,31),H467)</f>
        <v/>
      </c>
      <c r="J467" s="23">
        <f>F467*E467</f>
        <v/>
      </c>
      <c r="K467" s="23">
        <f>J467*INDEX(Settings!$C$31:$C$36,MATCH(D467,Settings!$B$31:$B$36,0))</f>
        <v/>
      </c>
      <c r="L467" s="23">
        <f>J467+K467</f>
        <v/>
      </c>
      <c r="M467" s="23">
        <f>MIN(L467,Settings!$C$25)</f>
        <v/>
      </c>
      <c r="N467" s="23">
        <f>IF(B467="IT",L467*Settings!$C$11+L467*Settings!$C$12,M467*Settings!$C$16+M467*Settings!$C$17+L467*Settings!$C$18+L467*Settings!$C$19+L467*Settings!$C$20+L467*Settings!$C$21*Settings!$C$22)</f>
        <v/>
      </c>
      <c r="O467" s="23">
        <f>IF(B467="IT",J467/Settings!$C$13,0)</f>
        <v/>
      </c>
      <c r="P467" s="23">
        <f>L467+N467+O467</f>
        <v/>
      </c>
    </row>
    <row r="468">
      <c r="A468" s="5" t="inlineStr">
        <is>
          <t>E00708</t>
        </is>
      </c>
      <c r="B468" s="5" t="inlineStr">
        <is>
          <t>PL</t>
        </is>
      </c>
      <c r="C468" s="5" t="inlineStr">
        <is>
          <t>Operations</t>
        </is>
      </c>
      <c r="D468" s="5" t="inlineStr">
        <is>
          <t>L2</t>
        </is>
      </c>
      <c r="E468" s="5" t="n">
        <v>0.8</v>
      </c>
      <c r="F468" s="5" t="n">
        <v>22050</v>
      </c>
      <c r="G468" s="41" t="n">
        <v>45885</v>
      </c>
      <c r="H468" s="41" t="n"/>
      <c r="I468" s="42">
        <f>IF(H468="",DATE(2099,12,31),H468)</f>
        <v/>
      </c>
      <c r="J468" s="23">
        <f>F468*E468</f>
        <v/>
      </c>
      <c r="K468" s="23">
        <f>J468*INDEX(Settings!$C$31:$C$36,MATCH(D468,Settings!$B$31:$B$36,0))</f>
        <v/>
      </c>
      <c r="L468" s="23">
        <f>J468+K468</f>
        <v/>
      </c>
      <c r="M468" s="23">
        <f>MIN(L468,Settings!$C$25)</f>
        <v/>
      </c>
      <c r="N468" s="23">
        <f>IF(B468="IT",L468*Settings!$C$11+L468*Settings!$C$12,M468*Settings!$C$16+M468*Settings!$C$17+L468*Settings!$C$18+L468*Settings!$C$19+L468*Settings!$C$20+L468*Settings!$C$21*Settings!$C$22)</f>
        <v/>
      </c>
      <c r="O468" s="23">
        <f>IF(B468="IT",J468/Settings!$C$13,0)</f>
        <v/>
      </c>
      <c r="P468" s="23">
        <f>L468+N468+O468</f>
        <v/>
      </c>
    </row>
    <row r="469">
      <c r="A469" s="5" t="inlineStr">
        <is>
          <t>E00709</t>
        </is>
      </c>
      <c r="B469" s="5" t="inlineStr">
        <is>
          <t>PL</t>
        </is>
      </c>
      <c r="C469" s="5" t="inlineStr">
        <is>
          <t>Operations</t>
        </is>
      </c>
      <c r="D469" s="5" t="inlineStr">
        <is>
          <t>L3</t>
        </is>
      </c>
      <c r="E469" s="5" t="n">
        <v>0.8</v>
      </c>
      <c r="F469" s="5" t="n">
        <v>29300</v>
      </c>
      <c r="G469" s="41" t="n">
        <v>45451</v>
      </c>
      <c r="H469" s="41" t="n"/>
      <c r="I469" s="42">
        <f>IF(H469="",DATE(2099,12,31),H469)</f>
        <v/>
      </c>
      <c r="J469" s="23">
        <f>F469*E469</f>
        <v/>
      </c>
      <c r="K469" s="23">
        <f>J469*INDEX(Settings!$C$31:$C$36,MATCH(D469,Settings!$B$31:$B$36,0))</f>
        <v/>
      </c>
      <c r="L469" s="23">
        <f>J469+K469</f>
        <v/>
      </c>
      <c r="M469" s="23">
        <f>MIN(L469,Settings!$C$25)</f>
        <v/>
      </c>
      <c r="N469" s="23">
        <f>IF(B469="IT",L469*Settings!$C$11+L469*Settings!$C$12,M469*Settings!$C$16+M469*Settings!$C$17+L469*Settings!$C$18+L469*Settings!$C$19+L469*Settings!$C$20+L469*Settings!$C$21*Settings!$C$22)</f>
        <v/>
      </c>
      <c r="O469" s="23">
        <f>IF(B469="IT",J469/Settings!$C$13,0)</f>
        <v/>
      </c>
      <c r="P469" s="23">
        <f>L469+N469+O469</f>
        <v/>
      </c>
    </row>
    <row r="470">
      <c r="A470" s="5" t="inlineStr">
        <is>
          <t>E00710</t>
        </is>
      </c>
      <c r="B470" s="5" t="inlineStr">
        <is>
          <t>PL</t>
        </is>
      </c>
      <c r="C470" s="5" t="inlineStr">
        <is>
          <t>Sales</t>
        </is>
      </c>
      <c r="D470" s="5" t="inlineStr">
        <is>
          <t>L2</t>
        </is>
      </c>
      <c r="E470" s="5" t="n">
        <v>1</v>
      </c>
      <c r="F470" s="5" t="n">
        <v>29150</v>
      </c>
      <c r="G470" s="41" t="n">
        <v>41289</v>
      </c>
      <c r="H470" s="41" t="n"/>
      <c r="I470" s="42">
        <f>IF(H470="",DATE(2099,12,31),H470)</f>
        <v/>
      </c>
      <c r="J470" s="23">
        <f>F470*E470</f>
        <v/>
      </c>
      <c r="K470" s="23">
        <f>J470*INDEX(Settings!$C$31:$C$36,MATCH(D470,Settings!$B$31:$B$36,0))</f>
        <v/>
      </c>
      <c r="L470" s="23">
        <f>J470+K470</f>
        <v/>
      </c>
      <c r="M470" s="23">
        <f>MIN(L470,Settings!$C$25)</f>
        <v/>
      </c>
      <c r="N470" s="23">
        <f>IF(B470="IT",L470*Settings!$C$11+L470*Settings!$C$12,M470*Settings!$C$16+M470*Settings!$C$17+L470*Settings!$C$18+L470*Settings!$C$19+L470*Settings!$C$20+L470*Settings!$C$21*Settings!$C$22)</f>
        <v/>
      </c>
      <c r="O470" s="23">
        <f>IF(B470="IT",J470/Settings!$C$13,0)</f>
        <v/>
      </c>
      <c r="P470" s="23">
        <f>L470+N470+O470</f>
        <v/>
      </c>
    </row>
    <row r="471">
      <c r="A471" s="5" t="inlineStr">
        <is>
          <t>E00711</t>
        </is>
      </c>
      <c r="B471" s="5" t="inlineStr">
        <is>
          <t>IT</t>
        </is>
      </c>
      <c r="C471" s="5" t="inlineStr">
        <is>
          <t>Operations</t>
        </is>
      </c>
      <c r="D471" s="5" t="inlineStr">
        <is>
          <t>L3</t>
        </is>
      </c>
      <c r="E471" s="5" t="n">
        <v>1</v>
      </c>
      <c r="F471" s="5" t="n">
        <v>41950</v>
      </c>
      <c r="G471" s="41" t="n">
        <v>44088</v>
      </c>
      <c r="H471" s="41" t="n"/>
      <c r="I471" s="42">
        <f>IF(H471="",DATE(2099,12,31),H471)</f>
        <v/>
      </c>
      <c r="J471" s="23">
        <f>F471*E471</f>
        <v/>
      </c>
      <c r="K471" s="23">
        <f>J471*INDEX(Settings!$C$31:$C$36,MATCH(D471,Settings!$B$31:$B$36,0))</f>
        <v/>
      </c>
      <c r="L471" s="23">
        <f>J471+K471</f>
        <v/>
      </c>
      <c r="M471" s="23">
        <f>MIN(L471,Settings!$C$25)</f>
        <v/>
      </c>
      <c r="N471" s="23">
        <f>IF(B471="IT",L471*Settings!$C$11+L471*Settings!$C$12,M471*Settings!$C$16+M471*Settings!$C$17+L471*Settings!$C$18+L471*Settings!$C$19+L471*Settings!$C$20+L471*Settings!$C$21*Settings!$C$22)</f>
        <v/>
      </c>
      <c r="O471" s="23">
        <f>IF(B471="IT",J471/Settings!$C$13,0)</f>
        <v/>
      </c>
      <c r="P471" s="23">
        <f>L471+N471+O471</f>
        <v/>
      </c>
    </row>
    <row r="472">
      <c r="A472" s="5" t="inlineStr">
        <is>
          <t>E00712</t>
        </is>
      </c>
      <c r="B472" s="5" t="inlineStr">
        <is>
          <t>PL</t>
        </is>
      </c>
      <c r="C472" s="5" t="inlineStr">
        <is>
          <t>Operations</t>
        </is>
      </c>
      <c r="D472" s="5" t="inlineStr">
        <is>
          <t>L3</t>
        </is>
      </c>
      <c r="E472" s="5" t="n">
        <v>1</v>
      </c>
      <c r="F472" s="5" t="n">
        <v>30300</v>
      </c>
      <c r="G472" s="41" t="n">
        <v>46098</v>
      </c>
      <c r="H472" s="41" t="n"/>
      <c r="I472" s="42">
        <f>IF(H472="",DATE(2099,12,31),H472)</f>
        <v/>
      </c>
      <c r="J472" s="23">
        <f>F472*E472</f>
        <v/>
      </c>
      <c r="K472" s="23">
        <f>J472*INDEX(Settings!$C$31:$C$36,MATCH(D472,Settings!$B$31:$B$36,0))</f>
        <v/>
      </c>
      <c r="L472" s="23">
        <f>J472+K472</f>
        <v/>
      </c>
      <c r="M472" s="23">
        <f>MIN(L472,Settings!$C$25)</f>
        <v/>
      </c>
      <c r="N472" s="23">
        <f>IF(B472="IT",L472*Settings!$C$11+L472*Settings!$C$12,M472*Settings!$C$16+M472*Settings!$C$17+L472*Settings!$C$18+L472*Settings!$C$19+L472*Settings!$C$20+L472*Settings!$C$21*Settings!$C$22)</f>
        <v/>
      </c>
      <c r="O472" s="23">
        <f>IF(B472="IT",J472/Settings!$C$13,0)</f>
        <v/>
      </c>
      <c r="P472" s="23">
        <f>L472+N472+O472</f>
        <v/>
      </c>
    </row>
    <row r="473">
      <c r="A473" s="5" t="inlineStr">
        <is>
          <t>E00714</t>
        </is>
      </c>
      <c r="B473" s="5" t="inlineStr">
        <is>
          <t>PL</t>
        </is>
      </c>
      <c r="C473" s="5" t="inlineStr">
        <is>
          <t>HR</t>
        </is>
      </c>
      <c r="D473" s="5" t="inlineStr">
        <is>
          <t>L4</t>
        </is>
      </c>
      <c r="E473" s="5" t="n">
        <v>1</v>
      </c>
      <c r="F473" s="5" t="n">
        <v>36900</v>
      </c>
      <c r="G473" s="41" t="n">
        <v>45908</v>
      </c>
      <c r="H473" s="41" t="n"/>
      <c r="I473" s="42">
        <f>IF(H473="",DATE(2099,12,31),H473)</f>
        <v/>
      </c>
      <c r="J473" s="23">
        <f>F473*E473</f>
        <v/>
      </c>
      <c r="K473" s="23">
        <f>J473*INDEX(Settings!$C$31:$C$36,MATCH(D473,Settings!$B$31:$B$36,0))</f>
        <v/>
      </c>
      <c r="L473" s="23">
        <f>J473+K473</f>
        <v/>
      </c>
      <c r="M473" s="23">
        <f>MIN(L473,Settings!$C$25)</f>
        <v/>
      </c>
      <c r="N473" s="23">
        <f>IF(B473="IT",L473*Settings!$C$11+L473*Settings!$C$12,M473*Settings!$C$16+M473*Settings!$C$17+L473*Settings!$C$18+L473*Settings!$C$19+L473*Settings!$C$20+L473*Settings!$C$21*Settings!$C$22)</f>
        <v/>
      </c>
      <c r="O473" s="23">
        <f>IF(B473="IT",J473/Settings!$C$13,0)</f>
        <v/>
      </c>
      <c r="P473" s="23">
        <f>L473+N473+O473</f>
        <v/>
      </c>
    </row>
    <row r="474">
      <c r="A474" s="5" t="inlineStr">
        <is>
          <t>E00717</t>
        </is>
      </c>
      <c r="B474" s="5" t="inlineStr">
        <is>
          <t>PL</t>
        </is>
      </c>
      <c r="C474" s="5" t="inlineStr">
        <is>
          <t>Operations</t>
        </is>
      </c>
      <c r="D474" s="5" t="inlineStr">
        <is>
          <t>L2</t>
        </is>
      </c>
      <c r="E474" s="5" t="n">
        <v>1</v>
      </c>
      <c r="F474" s="5" t="n">
        <v>23750</v>
      </c>
      <c r="G474" s="41" t="n">
        <v>45638</v>
      </c>
      <c r="H474" s="41" t="n"/>
      <c r="I474" s="42">
        <f>IF(H474="",DATE(2099,12,31),H474)</f>
        <v/>
      </c>
      <c r="J474" s="23">
        <f>F474*E474</f>
        <v/>
      </c>
      <c r="K474" s="23">
        <f>J474*INDEX(Settings!$C$31:$C$36,MATCH(D474,Settings!$B$31:$B$36,0))</f>
        <v/>
      </c>
      <c r="L474" s="23">
        <f>J474+K474</f>
        <v/>
      </c>
      <c r="M474" s="23">
        <f>MIN(L474,Settings!$C$25)</f>
        <v/>
      </c>
      <c r="N474" s="23">
        <f>IF(B474="IT",L474*Settings!$C$11+L474*Settings!$C$12,M474*Settings!$C$16+M474*Settings!$C$17+L474*Settings!$C$18+L474*Settings!$C$19+L474*Settings!$C$20+L474*Settings!$C$21*Settings!$C$22)</f>
        <v/>
      </c>
      <c r="O474" s="23">
        <f>IF(B474="IT",J474/Settings!$C$13,0)</f>
        <v/>
      </c>
      <c r="P474" s="23">
        <f>L474+N474+O474</f>
        <v/>
      </c>
    </row>
    <row r="475">
      <c r="A475" s="5" t="inlineStr">
        <is>
          <t>E00718</t>
        </is>
      </c>
      <c r="B475" s="5" t="inlineStr">
        <is>
          <t>PL</t>
        </is>
      </c>
      <c r="C475" s="5" t="inlineStr">
        <is>
          <t>Tech</t>
        </is>
      </c>
      <c r="D475" s="5" t="inlineStr">
        <is>
          <t>L3</t>
        </is>
      </c>
      <c r="E475" s="5" t="n">
        <v>1</v>
      </c>
      <c r="F475" s="5" t="n">
        <v>36600</v>
      </c>
      <c r="G475" s="41" t="n">
        <v>46117</v>
      </c>
      <c r="H475" s="41" t="n"/>
      <c r="I475" s="42">
        <f>IF(H475="",DATE(2099,12,31),H475)</f>
        <v/>
      </c>
      <c r="J475" s="23">
        <f>F475*E475</f>
        <v/>
      </c>
      <c r="K475" s="23">
        <f>J475*INDEX(Settings!$C$31:$C$36,MATCH(D475,Settings!$B$31:$B$36,0))</f>
        <v/>
      </c>
      <c r="L475" s="23">
        <f>J475+K475</f>
        <v/>
      </c>
      <c r="M475" s="23">
        <f>MIN(L475,Settings!$C$25)</f>
        <v/>
      </c>
      <c r="N475" s="23">
        <f>IF(B475="IT",L475*Settings!$C$11+L475*Settings!$C$12,M475*Settings!$C$16+M475*Settings!$C$17+L475*Settings!$C$18+L475*Settings!$C$19+L475*Settings!$C$20+L475*Settings!$C$21*Settings!$C$22)</f>
        <v/>
      </c>
      <c r="O475" s="23">
        <f>IF(B475="IT",J475/Settings!$C$13,0)</f>
        <v/>
      </c>
      <c r="P475" s="23">
        <f>L475+N475+O475</f>
        <v/>
      </c>
    </row>
    <row r="476">
      <c r="A476" s="5" t="inlineStr">
        <is>
          <t>E00719</t>
        </is>
      </c>
      <c r="B476" s="5" t="inlineStr">
        <is>
          <t>PL</t>
        </is>
      </c>
      <c r="C476" s="5" t="inlineStr">
        <is>
          <t>Customer Service</t>
        </is>
      </c>
      <c r="D476" s="5" t="inlineStr">
        <is>
          <t>L1</t>
        </is>
      </c>
      <c r="E476" s="5" t="n">
        <v>1</v>
      </c>
      <c r="F476" s="5" t="n">
        <v>19450</v>
      </c>
      <c r="G476" s="41" t="n">
        <v>44548</v>
      </c>
      <c r="H476" s="41" t="n"/>
      <c r="I476" s="42">
        <f>IF(H476="",DATE(2099,12,31),H476)</f>
        <v/>
      </c>
      <c r="J476" s="23">
        <f>F476*E476</f>
        <v/>
      </c>
      <c r="K476" s="23">
        <f>J476*INDEX(Settings!$C$31:$C$36,MATCH(D476,Settings!$B$31:$B$36,0))</f>
        <v/>
      </c>
      <c r="L476" s="23">
        <f>J476+K476</f>
        <v/>
      </c>
      <c r="M476" s="23">
        <f>MIN(L476,Settings!$C$25)</f>
        <v/>
      </c>
      <c r="N476" s="23">
        <f>IF(B476="IT",L476*Settings!$C$11+L476*Settings!$C$12,M476*Settings!$C$16+M476*Settings!$C$17+L476*Settings!$C$18+L476*Settings!$C$19+L476*Settings!$C$20+L476*Settings!$C$21*Settings!$C$22)</f>
        <v/>
      </c>
      <c r="O476" s="23">
        <f>IF(B476="IT",J476/Settings!$C$13,0)</f>
        <v/>
      </c>
      <c r="P476" s="23">
        <f>L476+N476+O476</f>
        <v/>
      </c>
    </row>
    <row r="477">
      <c r="A477" s="5" t="inlineStr">
        <is>
          <t>E00721</t>
        </is>
      </c>
      <c r="B477" s="5" t="inlineStr">
        <is>
          <t>IT</t>
        </is>
      </c>
      <c r="C477" s="5" t="inlineStr">
        <is>
          <t>Finance</t>
        </is>
      </c>
      <c r="D477" s="5" t="inlineStr">
        <is>
          <t>L2</t>
        </is>
      </c>
      <c r="E477" s="5" t="n">
        <v>1</v>
      </c>
      <c r="F477" s="5" t="n">
        <v>31950</v>
      </c>
      <c r="G477" s="41" t="n">
        <v>45815</v>
      </c>
      <c r="H477" s="41" t="n">
        <v>45902</v>
      </c>
      <c r="I477" s="42">
        <f>IF(H477="",DATE(2099,12,31),H477)</f>
        <v/>
      </c>
      <c r="J477" s="23">
        <f>F477*E477</f>
        <v/>
      </c>
      <c r="K477" s="23">
        <f>J477*INDEX(Settings!$C$31:$C$36,MATCH(D477,Settings!$B$31:$B$36,0))</f>
        <v/>
      </c>
      <c r="L477" s="23">
        <f>J477+K477</f>
        <v/>
      </c>
      <c r="M477" s="23">
        <f>MIN(L477,Settings!$C$25)</f>
        <v/>
      </c>
      <c r="N477" s="23">
        <f>IF(B477="IT",L477*Settings!$C$11+L477*Settings!$C$12,M477*Settings!$C$16+M477*Settings!$C$17+L477*Settings!$C$18+L477*Settings!$C$19+L477*Settings!$C$20+L477*Settings!$C$21*Settings!$C$22)</f>
        <v/>
      </c>
      <c r="O477" s="23">
        <f>IF(B477="IT",J477/Settings!$C$13,0)</f>
        <v/>
      </c>
      <c r="P477" s="23">
        <f>L477+N477+O477</f>
        <v/>
      </c>
    </row>
    <row r="478">
      <c r="A478" s="5" t="inlineStr">
        <is>
          <t>E00722</t>
        </is>
      </c>
      <c r="B478" s="5" t="inlineStr">
        <is>
          <t>IT</t>
        </is>
      </c>
      <c r="C478" s="5" t="inlineStr">
        <is>
          <t>Operations</t>
        </is>
      </c>
      <c r="D478" s="5" t="inlineStr">
        <is>
          <t>L5</t>
        </is>
      </c>
      <c r="E478" s="5" t="n">
        <v>1</v>
      </c>
      <c r="F478" s="5" t="n">
        <v>83900</v>
      </c>
      <c r="G478" s="41" t="n">
        <v>44603</v>
      </c>
      <c r="H478" s="41" t="n"/>
      <c r="I478" s="42">
        <f>IF(H478="",DATE(2099,12,31),H478)</f>
        <v/>
      </c>
      <c r="J478" s="23">
        <f>F478*E478</f>
        <v/>
      </c>
      <c r="K478" s="23">
        <f>J478*INDEX(Settings!$C$31:$C$36,MATCH(D478,Settings!$B$31:$B$36,0))</f>
        <v/>
      </c>
      <c r="L478" s="23">
        <f>J478+K478</f>
        <v/>
      </c>
      <c r="M478" s="23">
        <f>MIN(L478,Settings!$C$25)</f>
        <v/>
      </c>
      <c r="N478" s="23">
        <f>IF(B478="IT",L478*Settings!$C$11+L478*Settings!$C$12,M478*Settings!$C$16+M478*Settings!$C$17+L478*Settings!$C$18+L478*Settings!$C$19+L478*Settings!$C$20+L478*Settings!$C$21*Settings!$C$22)</f>
        <v/>
      </c>
      <c r="O478" s="23">
        <f>IF(B478="IT",J478/Settings!$C$13,0)</f>
        <v/>
      </c>
      <c r="P478" s="23">
        <f>L478+N478+O478</f>
        <v/>
      </c>
    </row>
    <row r="479">
      <c r="A479" s="5" t="inlineStr">
        <is>
          <t>E00723</t>
        </is>
      </c>
      <c r="B479" s="5" t="inlineStr">
        <is>
          <t>IT</t>
        </is>
      </c>
      <c r="C479" s="5" t="inlineStr">
        <is>
          <t>Operations</t>
        </is>
      </c>
      <c r="D479" s="5" t="inlineStr">
        <is>
          <t>L1</t>
        </is>
      </c>
      <c r="E479" s="5" t="n">
        <v>1</v>
      </c>
      <c r="F479" s="5" t="n">
        <v>18350</v>
      </c>
      <c r="G479" s="41" t="n">
        <v>46064</v>
      </c>
      <c r="H479" s="41" t="n"/>
      <c r="I479" s="42">
        <f>IF(H479="",DATE(2099,12,31),H479)</f>
        <v/>
      </c>
      <c r="J479" s="23">
        <f>F479*E479</f>
        <v/>
      </c>
      <c r="K479" s="23">
        <f>J479*INDEX(Settings!$C$31:$C$36,MATCH(D479,Settings!$B$31:$B$36,0))</f>
        <v/>
      </c>
      <c r="L479" s="23">
        <f>J479+K479</f>
        <v/>
      </c>
      <c r="M479" s="23">
        <f>MIN(L479,Settings!$C$25)</f>
        <v/>
      </c>
      <c r="N479" s="23">
        <f>IF(B479="IT",L479*Settings!$C$11+L479*Settings!$C$12,M479*Settings!$C$16+M479*Settings!$C$17+L479*Settings!$C$18+L479*Settings!$C$19+L479*Settings!$C$20+L479*Settings!$C$21*Settings!$C$22)</f>
        <v/>
      </c>
      <c r="O479" s="23">
        <f>IF(B479="IT",J479/Settings!$C$13,0)</f>
        <v/>
      </c>
      <c r="P479" s="23">
        <f>L479+N479+O479</f>
        <v/>
      </c>
    </row>
    <row r="480">
      <c r="A480" s="5" t="inlineStr">
        <is>
          <t>E00725</t>
        </is>
      </c>
      <c r="B480" s="5" t="inlineStr">
        <is>
          <t>PL</t>
        </is>
      </c>
      <c r="C480" s="5" t="inlineStr">
        <is>
          <t>Operations</t>
        </is>
      </c>
      <c r="D480" s="5" t="inlineStr">
        <is>
          <t>L3</t>
        </is>
      </c>
      <c r="E480" s="5" t="n">
        <v>1</v>
      </c>
      <c r="F480" s="5" t="n">
        <v>31550</v>
      </c>
      <c r="G480" s="41" t="n">
        <v>45340</v>
      </c>
      <c r="H480" s="41" t="n"/>
      <c r="I480" s="42">
        <f>IF(H480="",DATE(2099,12,31),H480)</f>
        <v/>
      </c>
      <c r="J480" s="23">
        <f>F480*E480</f>
        <v/>
      </c>
      <c r="K480" s="23">
        <f>J480*INDEX(Settings!$C$31:$C$36,MATCH(D480,Settings!$B$31:$B$36,0))</f>
        <v/>
      </c>
      <c r="L480" s="23">
        <f>J480+K480</f>
        <v/>
      </c>
      <c r="M480" s="23">
        <f>MIN(L480,Settings!$C$25)</f>
        <v/>
      </c>
      <c r="N480" s="23">
        <f>IF(B480="IT",L480*Settings!$C$11+L480*Settings!$C$12,M480*Settings!$C$16+M480*Settings!$C$17+L480*Settings!$C$18+L480*Settings!$C$19+L480*Settings!$C$20+L480*Settings!$C$21*Settings!$C$22)</f>
        <v/>
      </c>
      <c r="O480" s="23">
        <f>IF(B480="IT",J480/Settings!$C$13,0)</f>
        <v/>
      </c>
      <c r="P480" s="23">
        <f>L480+N480+O480</f>
        <v/>
      </c>
    </row>
    <row r="481">
      <c r="A481" s="5" t="inlineStr">
        <is>
          <t>E00726</t>
        </is>
      </c>
      <c r="B481" s="5" t="inlineStr">
        <is>
          <t>PL</t>
        </is>
      </c>
      <c r="C481" s="5" t="inlineStr">
        <is>
          <t>Customer Service</t>
        </is>
      </c>
      <c r="D481" s="5" t="inlineStr">
        <is>
          <t>L1</t>
        </is>
      </c>
      <c r="E481" s="5" t="n">
        <v>1</v>
      </c>
      <c r="F481" s="5" t="n">
        <v>17200</v>
      </c>
      <c r="G481" s="41" t="n">
        <v>45529</v>
      </c>
      <c r="H481" s="41" t="n"/>
      <c r="I481" s="42">
        <f>IF(H481="",DATE(2099,12,31),H481)</f>
        <v/>
      </c>
      <c r="J481" s="23">
        <f>F481*E481</f>
        <v/>
      </c>
      <c r="K481" s="23">
        <f>J481*INDEX(Settings!$C$31:$C$36,MATCH(D481,Settings!$B$31:$B$36,0))</f>
        <v/>
      </c>
      <c r="L481" s="23">
        <f>J481+K481</f>
        <v/>
      </c>
      <c r="M481" s="23">
        <f>MIN(L481,Settings!$C$25)</f>
        <v/>
      </c>
      <c r="N481" s="23">
        <f>IF(B481="IT",L481*Settings!$C$11+L481*Settings!$C$12,M481*Settings!$C$16+M481*Settings!$C$17+L481*Settings!$C$18+L481*Settings!$C$19+L481*Settings!$C$20+L481*Settings!$C$21*Settings!$C$22)</f>
        <v/>
      </c>
      <c r="O481" s="23">
        <f>IF(B481="IT",J481/Settings!$C$13,0)</f>
        <v/>
      </c>
      <c r="P481" s="23">
        <f>L481+N481+O481</f>
        <v/>
      </c>
    </row>
    <row r="482">
      <c r="A482" s="5" t="inlineStr">
        <is>
          <t>E00730</t>
        </is>
      </c>
      <c r="B482" s="5" t="inlineStr">
        <is>
          <t>IT</t>
        </is>
      </c>
      <c r="C482" s="5" t="inlineStr">
        <is>
          <t>Customer Service</t>
        </is>
      </c>
      <c r="D482" s="5" t="inlineStr">
        <is>
          <t>L1</t>
        </is>
      </c>
      <c r="E482" s="5" t="n">
        <v>1</v>
      </c>
      <c r="F482" s="5" t="n">
        <v>23650</v>
      </c>
      <c r="G482" s="41" t="n">
        <v>45650</v>
      </c>
      <c r="H482" s="41" t="n"/>
      <c r="I482" s="42">
        <f>IF(H482="",DATE(2099,12,31),H482)</f>
        <v/>
      </c>
      <c r="J482" s="23">
        <f>F482*E482</f>
        <v/>
      </c>
      <c r="K482" s="23">
        <f>J482*INDEX(Settings!$C$31:$C$36,MATCH(D482,Settings!$B$31:$B$36,0))</f>
        <v/>
      </c>
      <c r="L482" s="23">
        <f>J482+K482</f>
        <v/>
      </c>
      <c r="M482" s="23">
        <f>MIN(L482,Settings!$C$25)</f>
        <v/>
      </c>
      <c r="N482" s="23">
        <f>IF(B482="IT",L482*Settings!$C$11+L482*Settings!$C$12,M482*Settings!$C$16+M482*Settings!$C$17+L482*Settings!$C$18+L482*Settings!$C$19+L482*Settings!$C$20+L482*Settings!$C$21*Settings!$C$22)</f>
        <v/>
      </c>
      <c r="O482" s="23">
        <f>IF(B482="IT",J482/Settings!$C$13,0)</f>
        <v/>
      </c>
      <c r="P482" s="23">
        <f>L482+N482+O482</f>
        <v/>
      </c>
    </row>
    <row r="483">
      <c r="A483" s="5" t="inlineStr">
        <is>
          <t>E00731</t>
        </is>
      </c>
      <c r="B483" s="5" t="inlineStr">
        <is>
          <t>PL</t>
        </is>
      </c>
      <c r="C483" s="5" t="inlineStr">
        <is>
          <t>Customer Service</t>
        </is>
      </c>
      <c r="D483" s="5" t="inlineStr">
        <is>
          <t>L6</t>
        </is>
      </c>
      <c r="E483" s="5" t="n">
        <v>1</v>
      </c>
      <c r="F483" s="5" t="n">
        <v>84150</v>
      </c>
      <c r="G483" s="41" t="n">
        <v>44244</v>
      </c>
      <c r="H483" s="41" t="n"/>
      <c r="I483" s="42">
        <f>IF(H483="",DATE(2099,12,31),H483)</f>
        <v/>
      </c>
      <c r="J483" s="23">
        <f>F483*E483</f>
        <v/>
      </c>
      <c r="K483" s="23">
        <f>J483*INDEX(Settings!$C$31:$C$36,MATCH(D483,Settings!$B$31:$B$36,0))</f>
        <v/>
      </c>
      <c r="L483" s="23">
        <f>J483+K483</f>
        <v/>
      </c>
      <c r="M483" s="23">
        <f>MIN(L483,Settings!$C$25)</f>
        <v/>
      </c>
      <c r="N483" s="23">
        <f>IF(B483="IT",L483*Settings!$C$11+L483*Settings!$C$12,M483*Settings!$C$16+M483*Settings!$C$17+L483*Settings!$C$18+L483*Settings!$C$19+L483*Settings!$C$20+L483*Settings!$C$21*Settings!$C$22)</f>
        <v/>
      </c>
      <c r="O483" s="23">
        <f>IF(B483="IT",J483/Settings!$C$13,0)</f>
        <v/>
      </c>
      <c r="P483" s="23">
        <f>L483+N483+O483</f>
        <v/>
      </c>
    </row>
    <row r="484">
      <c r="A484" s="5" t="inlineStr">
        <is>
          <t>E00735</t>
        </is>
      </c>
      <c r="B484" s="5" t="inlineStr">
        <is>
          <t>PL</t>
        </is>
      </c>
      <c r="C484" s="5" t="inlineStr">
        <is>
          <t>Tech</t>
        </is>
      </c>
      <c r="D484" s="5" t="inlineStr">
        <is>
          <t>L2</t>
        </is>
      </c>
      <c r="E484" s="5" t="n">
        <v>1</v>
      </c>
      <c r="F484" s="5" t="n">
        <v>32050</v>
      </c>
      <c r="G484" s="41" t="n">
        <v>46057</v>
      </c>
      <c r="H484" s="41" t="n"/>
      <c r="I484" s="42">
        <f>IF(H484="",DATE(2099,12,31),H484)</f>
        <v/>
      </c>
      <c r="J484" s="23">
        <f>F484*E484</f>
        <v/>
      </c>
      <c r="K484" s="23">
        <f>J484*INDEX(Settings!$C$31:$C$36,MATCH(D484,Settings!$B$31:$B$36,0))</f>
        <v/>
      </c>
      <c r="L484" s="23">
        <f>J484+K484</f>
        <v/>
      </c>
      <c r="M484" s="23">
        <f>MIN(L484,Settings!$C$25)</f>
        <v/>
      </c>
      <c r="N484" s="23">
        <f>IF(B484="IT",L484*Settings!$C$11+L484*Settings!$C$12,M484*Settings!$C$16+M484*Settings!$C$17+L484*Settings!$C$18+L484*Settings!$C$19+L484*Settings!$C$20+L484*Settings!$C$21*Settings!$C$22)</f>
        <v/>
      </c>
      <c r="O484" s="23">
        <f>IF(B484="IT",J484/Settings!$C$13,0)</f>
        <v/>
      </c>
      <c r="P484" s="23">
        <f>L484+N484+O484</f>
        <v/>
      </c>
    </row>
    <row r="485">
      <c r="A485" s="5" t="inlineStr">
        <is>
          <t>E00737</t>
        </is>
      </c>
      <c r="B485" s="5" t="inlineStr">
        <is>
          <t>IT</t>
        </is>
      </c>
      <c r="C485" s="5" t="inlineStr">
        <is>
          <t>HR</t>
        </is>
      </c>
      <c r="D485" s="5" t="inlineStr">
        <is>
          <t>L2</t>
        </is>
      </c>
      <c r="E485" s="5" t="n">
        <v>0.8</v>
      </c>
      <c r="F485" s="5" t="n">
        <v>32350</v>
      </c>
      <c r="G485" s="41" t="n">
        <v>41111</v>
      </c>
      <c r="H485" s="41" t="n"/>
      <c r="I485" s="42">
        <f>IF(H485="",DATE(2099,12,31),H485)</f>
        <v/>
      </c>
      <c r="J485" s="23">
        <f>F485*E485</f>
        <v/>
      </c>
      <c r="K485" s="23">
        <f>J485*INDEX(Settings!$C$31:$C$36,MATCH(D485,Settings!$B$31:$B$36,0))</f>
        <v/>
      </c>
      <c r="L485" s="23">
        <f>J485+K485</f>
        <v/>
      </c>
      <c r="M485" s="23">
        <f>MIN(L485,Settings!$C$25)</f>
        <v/>
      </c>
      <c r="N485" s="23">
        <f>IF(B485="IT",L485*Settings!$C$11+L485*Settings!$C$12,M485*Settings!$C$16+M485*Settings!$C$17+L485*Settings!$C$18+L485*Settings!$C$19+L485*Settings!$C$20+L485*Settings!$C$21*Settings!$C$22)</f>
        <v/>
      </c>
      <c r="O485" s="23">
        <f>IF(B485="IT",J485/Settings!$C$13,0)</f>
        <v/>
      </c>
      <c r="P485" s="23">
        <f>L485+N485+O485</f>
        <v/>
      </c>
    </row>
    <row r="486">
      <c r="A486" s="5" t="inlineStr">
        <is>
          <t>E00740</t>
        </is>
      </c>
      <c r="B486" s="5" t="inlineStr">
        <is>
          <t>IT</t>
        </is>
      </c>
      <c r="C486" s="5" t="inlineStr">
        <is>
          <t>Tech</t>
        </is>
      </c>
      <c r="D486" s="5" t="inlineStr">
        <is>
          <t>L4</t>
        </is>
      </c>
      <c r="E486" s="5" t="n">
        <v>1</v>
      </c>
      <c r="F486" s="5" t="n">
        <v>71350</v>
      </c>
      <c r="G486" s="41" t="n">
        <v>43437</v>
      </c>
      <c r="H486" s="41" t="n"/>
      <c r="I486" s="42">
        <f>IF(H486="",DATE(2099,12,31),H486)</f>
        <v/>
      </c>
      <c r="J486" s="23">
        <f>F486*E486</f>
        <v/>
      </c>
      <c r="K486" s="23">
        <f>J486*INDEX(Settings!$C$31:$C$36,MATCH(D486,Settings!$B$31:$B$36,0))</f>
        <v/>
      </c>
      <c r="L486" s="23">
        <f>J486+K486</f>
        <v/>
      </c>
      <c r="M486" s="23">
        <f>MIN(L486,Settings!$C$25)</f>
        <v/>
      </c>
      <c r="N486" s="23">
        <f>IF(B486="IT",L486*Settings!$C$11+L486*Settings!$C$12,M486*Settings!$C$16+M486*Settings!$C$17+L486*Settings!$C$18+L486*Settings!$C$19+L486*Settings!$C$20+L486*Settings!$C$21*Settings!$C$22)</f>
        <v/>
      </c>
      <c r="O486" s="23">
        <f>IF(B486="IT",J486/Settings!$C$13,0)</f>
        <v/>
      </c>
      <c r="P486" s="23">
        <f>L486+N486+O486</f>
        <v/>
      </c>
    </row>
    <row r="487">
      <c r="A487" s="5" t="inlineStr">
        <is>
          <t>E00741</t>
        </is>
      </c>
      <c r="B487" s="5" t="inlineStr">
        <is>
          <t>IT</t>
        </is>
      </c>
      <c r="C487" s="5" t="inlineStr">
        <is>
          <t>Sales</t>
        </is>
      </c>
      <c r="D487" s="5" t="inlineStr">
        <is>
          <t>L2</t>
        </is>
      </c>
      <c r="E487" s="5" t="n">
        <v>1</v>
      </c>
      <c r="F487" s="5" t="n">
        <v>31400</v>
      </c>
      <c r="G487" s="41" t="n">
        <v>45829</v>
      </c>
      <c r="H487" s="41" t="n"/>
      <c r="I487" s="42">
        <f>IF(H487="",DATE(2099,12,31),H487)</f>
        <v/>
      </c>
      <c r="J487" s="23">
        <f>F487*E487</f>
        <v/>
      </c>
      <c r="K487" s="23">
        <f>J487*INDEX(Settings!$C$31:$C$36,MATCH(D487,Settings!$B$31:$B$36,0))</f>
        <v/>
      </c>
      <c r="L487" s="23">
        <f>J487+K487</f>
        <v/>
      </c>
      <c r="M487" s="23">
        <f>MIN(L487,Settings!$C$25)</f>
        <v/>
      </c>
      <c r="N487" s="23">
        <f>IF(B487="IT",L487*Settings!$C$11+L487*Settings!$C$12,M487*Settings!$C$16+M487*Settings!$C$17+L487*Settings!$C$18+L487*Settings!$C$19+L487*Settings!$C$20+L487*Settings!$C$21*Settings!$C$22)</f>
        <v/>
      </c>
      <c r="O487" s="23">
        <f>IF(B487="IT",J487/Settings!$C$13,0)</f>
        <v/>
      </c>
      <c r="P487" s="23">
        <f>L487+N487+O487</f>
        <v/>
      </c>
    </row>
    <row r="488">
      <c r="A488" s="5" t="inlineStr">
        <is>
          <t>E00742</t>
        </is>
      </c>
      <c r="B488" s="5" t="inlineStr">
        <is>
          <t>IT</t>
        </is>
      </c>
      <c r="C488" s="5" t="inlineStr">
        <is>
          <t>Customer Service</t>
        </is>
      </c>
      <c r="D488" s="5" t="inlineStr">
        <is>
          <t>L2</t>
        </is>
      </c>
      <c r="E488" s="5" t="n">
        <v>1</v>
      </c>
      <c r="F488" s="5" t="n">
        <v>26700</v>
      </c>
      <c r="G488" s="41" t="n">
        <v>44562</v>
      </c>
      <c r="H488" s="41" t="n"/>
      <c r="I488" s="42">
        <f>IF(H488="",DATE(2099,12,31),H488)</f>
        <v/>
      </c>
      <c r="J488" s="23">
        <f>F488*E488</f>
        <v/>
      </c>
      <c r="K488" s="23">
        <f>J488*INDEX(Settings!$C$31:$C$36,MATCH(D488,Settings!$B$31:$B$36,0))</f>
        <v/>
      </c>
      <c r="L488" s="23">
        <f>J488+K488</f>
        <v/>
      </c>
      <c r="M488" s="23">
        <f>MIN(L488,Settings!$C$25)</f>
        <v/>
      </c>
      <c r="N488" s="23">
        <f>IF(B488="IT",L488*Settings!$C$11+L488*Settings!$C$12,M488*Settings!$C$16+M488*Settings!$C$17+L488*Settings!$C$18+L488*Settings!$C$19+L488*Settings!$C$20+L488*Settings!$C$21*Settings!$C$22)</f>
        <v/>
      </c>
      <c r="O488" s="23">
        <f>IF(B488="IT",J488/Settings!$C$13,0)</f>
        <v/>
      </c>
      <c r="P488" s="23">
        <f>L488+N488+O488</f>
        <v/>
      </c>
    </row>
    <row r="489">
      <c r="A489" s="5" t="inlineStr">
        <is>
          <t>E00743</t>
        </is>
      </c>
      <c r="B489" s="5" t="inlineStr">
        <is>
          <t>PL</t>
        </is>
      </c>
      <c r="C489" s="5" t="inlineStr">
        <is>
          <t>Customer Service</t>
        </is>
      </c>
      <c r="D489" s="5" t="inlineStr">
        <is>
          <t>L1</t>
        </is>
      </c>
      <c r="E489" s="5" t="n">
        <v>1</v>
      </c>
      <c r="F489" s="5" t="n">
        <v>20050</v>
      </c>
      <c r="G489" s="41" t="n">
        <v>44686</v>
      </c>
      <c r="H489" s="41" t="n"/>
      <c r="I489" s="42">
        <f>IF(H489="",DATE(2099,12,31),H489)</f>
        <v/>
      </c>
      <c r="J489" s="23">
        <f>F489*E489</f>
        <v/>
      </c>
      <c r="K489" s="23">
        <f>J489*INDEX(Settings!$C$31:$C$36,MATCH(D489,Settings!$B$31:$B$36,0))</f>
        <v/>
      </c>
      <c r="L489" s="23">
        <f>J489+K489</f>
        <v/>
      </c>
      <c r="M489" s="23">
        <f>MIN(L489,Settings!$C$25)</f>
        <v/>
      </c>
      <c r="N489" s="23">
        <f>IF(B489="IT",L489*Settings!$C$11+L489*Settings!$C$12,M489*Settings!$C$16+M489*Settings!$C$17+L489*Settings!$C$18+L489*Settings!$C$19+L489*Settings!$C$20+L489*Settings!$C$21*Settings!$C$22)</f>
        <v/>
      </c>
      <c r="O489" s="23">
        <f>IF(B489="IT",J489/Settings!$C$13,0)</f>
        <v/>
      </c>
      <c r="P489" s="23">
        <f>L489+N489+O489</f>
        <v/>
      </c>
    </row>
    <row r="490">
      <c r="A490" s="5" t="inlineStr">
        <is>
          <t>E00744</t>
        </is>
      </c>
      <c r="B490" s="5" t="inlineStr">
        <is>
          <t>IT</t>
        </is>
      </c>
      <c r="C490" s="5" t="inlineStr">
        <is>
          <t>Tech</t>
        </is>
      </c>
      <c r="D490" s="5" t="inlineStr">
        <is>
          <t>L5</t>
        </is>
      </c>
      <c r="E490" s="5" t="n">
        <v>1</v>
      </c>
      <c r="F490" s="5" t="n">
        <v>90100</v>
      </c>
      <c r="G490" s="41" t="n">
        <v>44622</v>
      </c>
      <c r="H490" s="41" t="n">
        <v>45876</v>
      </c>
      <c r="I490" s="42">
        <f>IF(H490="",DATE(2099,12,31),H490)</f>
        <v/>
      </c>
      <c r="J490" s="23">
        <f>F490*E490</f>
        <v/>
      </c>
      <c r="K490" s="23">
        <f>J490*INDEX(Settings!$C$31:$C$36,MATCH(D490,Settings!$B$31:$B$36,0))</f>
        <v/>
      </c>
      <c r="L490" s="23">
        <f>J490+K490</f>
        <v/>
      </c>
      <c r="M490" s="23">
        <f>MIN(L490,Settings!$C$25)</f>
        <v/>
      </c>
      <c r="N490" s="23">
        <f>IF(B490="IT",L490*Settings!$C$11+L490*Settings!$C$12,M490*Settings!$C$16+M490*Settings!$C$17+L490*Settings!$C$18+L490*Settings!$C$19+L490*Settings!$C$20+L490*Settings!$C$21*Settings!$C$22)</f>
        <v/>
      </c>
      <c r="O490" s="23">
        <f>IF(B490="IT",J490/Settings!$C$13,0)</f>
        <v/>
      </c>
      <c r="P490" s="23">
        <f>L490+N490+O490</f>
        <v/>
      </c>
    </row>
    <row r="491">
      <c r="A491" s="5" t="inlineStr">
        <is>
          <t>E00745</t>
        </is>
      </c>
      <c r="B491" s="5" t="inlineStr">
        <is>
          <t>IT</t>
        </is>
      </c>
      <c r="C491" s="5" t="inlineStr">
        <is>
          <t>Customer Service</t>
        </is>
      </c>
      <c r="D491" s="5" t="inlineStr">
        <is>
          <t>L3</t>
        </is>
      </c>
      <c r="E491" s="5" t="n">
        <v>1</v>
      </c>
      <c r="F491" s="5" t="n">
        <v>37100</v>
      </c>
      <c r="G491" s="41" t="n">
        <v>43489</v>
      </c>
      <c r="H491" s="41" t="n">
        <v>45876</v>
      </c>
      <c r="I491" s="42">
        <f>IF(H491="",DATE(2099,12,31),H491)</f>
        <v/>
      </c>
      <c r="J491" s="23">
        <f>F491*E491</f>
        <v/>
      </c>
      <c r="K491" s="23">
        <f>J491*INDEX(Settings!$C$31:$C$36,MATCH(D491,Settings!$B$31:$B$36,0))</f>
        <v/>
      </c>
      <c r="L491" s="23">
        <f>J491+K491</f>
        <v/>
      </c>
      <c r="M491" s="23">
        <f>MIN(L491,Settings!$C$25)</f>
        <v/>
      </c>
      <c r="N491" s="23">
        <f>IF(B491="IT",L491*Settings!$C$11+L491*Settings!$C$12,M491*Settings!$C$16+M491*Settings!$C$17+L491*Settings!$C$18+L491*Settings!$C$19+L491*Settings!$C$20+L491*Settings!$C$21*Settings!$C$22)</f>
        <v/>
      </c>
      <c r="O491" s="23">
        <f>IF(B491="IT",J491/Settings!$C$13,0)</f>
        <v/>
      </c>
      <c r="P491" s="23">
        <f>L491+N491+O491</f>
        <v/>
      </c>
    </row>
    <row r="492">
      <c r="A492" s="5" t="inlineStr">
        <is>
          <t>E00746</t>
        </is>
      </c>
      <c r="B492" s="5" t="inlineStr">
        <is>
          <t>PL</t>
        </is>
      </c>
      <c r="C492" s="5" t="inlineStr">
        <is>
          <t>HR</t>
        </is>
      </c>
      <c r="D492" s="5" t="inlineStr">
        <is>
          <t>L3</t>
        </is>
      </c>
      <c r="E492" s="5" t="n">
        <v>1</v>
      </c>
      <c r="F492" s="5" t="n">
        <v>35750</v>
      </c>
      <c r="G492" s="41" t="n">
        <v>46073</v>
      </c>
      <c r="H492" s="41" t="n"/>
      <c r="I492" s="42">
        <f>IF(H492="",DATE(2099,12,31),H492)</f>
        <v/>
      </c>
      <c r="J492" s="23">
        <f>F492*E492</f>
        <v/>
      </c>
      <c r="K492" s="23">
        <f>J492*INDEX(Settings!$C$31:$C$36,MATCH(D492,Settings!$B$31:$B$36,0))</f>
        <v/>
      </c>
      <c r="L492" s="23">
        <f>J492+K492</f>
        <v/>
      </c>
      <c r="M492" s="23">
        <f>MIN(L492,Settings!$C$25)</f>
        <v/>
      </c>
      <c r="N492" s="23">
        <f>IF(B492="IT",L492*Settings!$C$11+L492*Settings!$C$12,M492*Settings!$C$16+M492*Settings!$C$17+L492*Settings!$C$18+L492*Settings!$C$19+L492*Settings!$C$20+L492*Settings!$C$21*Settings!$C$22)</f>
        <v/>
      </c>
      <c r="O492" s="23">
        <f>IF(B492="IT",J492/Settings!$C$13,0)</f>
        <v/>
      </c>
      <c r="P492" s="23">
        <f>L492+N492+O492</f>
        <v/>
      </c>
    </row>
    <row r="493">
      <c r="A493" s="5" t="inlineStr">
        <is>
          <t>E00749</t>
        </is>
      </c>
      <c r="B493" s="5" t="inlineStr">
        <is>
          <t>IT</t>
        </is>
      </c>
      <c r="C493" s="5" t="inlineStr">
        <is>
          <t>Operations</t>
        </is>
      </c>
      <c r="D493" s="5" t="inlineStr">
        <is>
          <t>L1</t>
        </is>
      </c>
      <c r="E493" s="5" t="n">
        <v>1</v>
      </c>
      <c r="F493" s="5" t="n">
        <v>24050</v>
      </c>
      <c r="G493" s="41" t="n">
        <v>44570</v>
      </c>
      <c r="H493" s="41" t="n"/>
      <c r="I493" s="42">
        <f>IF(H493="",DATE(2099,12,31),H493)</f>
        <v/>
      </c>
      <c r="J493" s="23">
        <f>F493*E493</f>
        <v/>
      </c>
      <c r="K493" s="23">
        <f>J493*INDEX(Settings!$C$31:$C$36,MATCH(D493,Settings!$B$31:$B$36,0))</f>
        <v/>
      </c>
      <c r="L493" s="23">
        <f>J493+K493</f>
        <v/>
      </c>
      <c r="M493" s="23">
        <f>MIN(L493,Settings!$C$25)</f>
        <v/>
      </c>
      <c r="N493" s="23">
        <f>IF(B493="IT",L493*Settings!$C$11+L493*Settings!$C$12,M493*Settings!$C$16+M493*Settings!$C$17+L493*Settings!$C$18+L493*Settings!$C$19+L493*Settings!$C$20+L493*Settings!$C$21*Settings!$C$22)</f>
        <v/>
      </c>
      <c r="O493" s="23">
        <f>IF(B493="IT",J493/Settings!$C$13,0)</f>
        <v/>
      </c>
      <c r="P493" s="23">
        <f>L493+N493+O493</f>
        <v/>
      </c>
    </row>
    <row r="494">
      <c r="A494" s="5" t="inlineStr">
        <is>
          <t>E00751</t>
        </is>
      </c>
      <c r="B494" s="5" t="inlineStr">
        <is>
          <t>PL</t>
        </is>
      </c>
      <c r="C494" s="5" t="inlineStr">
        <is>
          <t>Customer Service</t>
        </is>
      </c>
      <c r="D494" s="5" t="inlineStr">
        <is>
          <t>L3</t>
        </is>
      </c>
      <c r="E494" s="5" t="n">
        <v>1</v>
      </c>
      <c r="F494" s="5" t="n">
        <v>28450</v>
      </c>
      <c r="G494" s="41" t="n">
        <v>45518</v>
      </c>
      <c r="H494" s="41" t="n"/>
      <c r="I494" s="42">
        <f>IF(H494="",DATE(2099,12,31),H494)</f>
        <v/>
      </c>
      <c r="J494" s="23">
        <f>F494*E494</f>
        <v/>
      </c>
      <c r="K494" s="23">
        <f>J494*INDEX(Settings!$C$31:$C$36,MATCH(D494,Settings!$B$31:$B$36,0))</f>
        <v/>
      </c>
      <c r="L494" s="23">
        <f>J494+K494</f>
        <v/>
      </c>
      <c r="M494" s="23">
        <f>MIN(L494,Settings!$C$25)</f>
        <v/>
      </c>
      <c r="N494" s="23">
        <f>IF(B494="IT",L494*Settings!$C$11+L494*Settings!$C$12,M494*Settings!$C$16+M494*Settings!$C$17+L494*Settings!$C$18+L494*Settings!$C$19+L494*Settings!$C$20+L494*Settings!$C$21*Settings!$C$22)</f>
        <v/>
      </c>
      <c r="O494" s="23">
        <f>IF(B494="IT",J494/Settings!$C$13,0)</f>
        <v/>
      </c>
      <c r="P494" s="23">
        <f>L494+N494+O494</f>
        <v/>
      </c>
    </row>
    <row r="495">
      <c r="A495" s="5" t="inlineStr">
        <is>
          <t>E00752</t>
        </is>
      </c>
      <c r="B495" s="5" t="inlineStr">
        <is>
          <t>PL</t>
        </is>
      </c>
      <c r="C495" s="5" t="inlineStr">
        <is>
          <t>Finance</t>
        </is>
      </c>
      <c r="D495" s="5" t="inlineStr">
        <is>
          <t>L3</t>
        </is>
      </c>
      <c r="E495" s="5" t="n">
        <v>1</v>
      </c>
      <c r="F495" s="5" t="n">
        <v>35550</v>
      </c>
      <c r="G495" s="41" t="n">
        <v>45069</v>
      </c>
      <c r="H495" s="41" t="n"/>
      <c r="I495" s="42">
        <f>IF(H495="",DATE(2099,12,31),H495)</f>
        <v/>
      </c>
      <c r="J495" s="23">
        <f>F495*E495</f>
        <v/>
      </c>
      <c r="K495" s="23">
        <f>J495*INDEX(Settings!$C$31:$C$36,MATCH(D495,Settings!$B$31:$B$36,0))</f>
        <v/>
      </c>
      <c r="L495" s="23">
        <f>J495+K495</f>
        <v/>
      </c>
      <c r="M495" s="23">
        <f>MIN(L495,Settings!$C$25)</f>
        <v/>
      </c>
      <c r="N495" s="23">
        <f>IF(B495="IT",L495*Settings!$C$11+L495*Settings!$C$12,M495*Settings!$C$16+M495*Settings!$C$17+L495*Settings!$C$18+L495*Settings!$C$19+L495*Settings!$C$20+L495*Settings!$C$21*Settings!$C$22)</f>
        <v/>
      </c>
      <c r="O495" s="23">
        <f>IF(B495="IT",J495/Settings!$C$13,0)</f>
        <v/>
      </c>
      <c r="P495" s="23">
        <f>L495+N495+O495</f>
        <v/>
      </c>
    </row>
    <row r="496">
      <c r="A496" s="5" t="inlineStr">
        <is>
          <t>E00753</t>
        </is>
      </c>
      <c r="B496" s="5" t="inlineStr">
        <is>
          <t>IT</t>
        </is>
      </c>
      <c r="C496" s="5" t="inlineStr">
        <is>
          <t>Customer Service</t>
        </is>
      </c>
      <c r="D496" s="5" t="inlineStr">
        <is>
          <t>L3</t>
        </is>
      </c>
      <c r="E496" s="5" t="n">
        <v>1</v>
      </c>
      <c r="F496" s="5" t="n">
        <v>37850</v>
      </c>
      <c r="G496" s="41" t="n">
        <v>45507</v>
      </c>
      <c r="H496" s="41" t="n"/>
      <c r="I496" s="42">
        <f>IF(H496="",DATE(2099,12,31),H496)</f>
        <v/>
      </c>
      <c r="J496" s="23">
        <f>F496*E496</f>
        <v/>
      </c>
      <c r="K496" s="23">
        <f>J496*INDEX(Settings!$C$31:$C$36,MATCH(D496,Settings!$B$31:$B$36,0))</f>
        <v/>
      </c>
      <c r="L496" s="23">
        <f>J496+K496</f>
        <v/>
      </c>
      <c r="M496" s="23">
        <f>MIN(L496,Settings!$C$25)</f>
        <v/>
      </c>
      <c r="N496" s="23">
        <f>IF(B496="IT",L496*Settings!$C$11+L496*Settings!$C$12,M496*Settings!$C$16+M496*Settings!$C$17+L496*Settings!$C$18+L496*Settings!$C$19+L496*Settings!$C$20+L496*Settings!$C$21*Settings!$C$22)</f>
        <v/>
      </c>
      <c r="O496" s="23">
        <f>IF(B496="IT",J496/Settings!$C$13,0)</f>
        <v/>
      </c>
      <c r="P496" s="23">
        <f>L496+N496+O496</f>
        <v/>
      </c>
    </row>
    <row r="497">
      <c r="A497" s="5" t="inlineStr">
        <is>
          <t>E00754</t>
        </is>
      </c>
      <c r="B497" s="5" t="inlineStr">
        <is>
          <t>PL</t>
        </is>
      </c>
      <c r="C497" s="5" t="inlineStr">
        <is>
          <t>Customer Service</t>
        </is>
      </c>
      <c r="D497" s="5" t="inlineStr">
        <is>
          <t>L1</t>
        </is>
      </c>
      <c r="E497" s="5" t="n">
        <v>1</v>
      </c>
      <c r="F497" s="5" t="n">
        <v>18200</v>
      </c>
      <c r="G497" s="41" t="n">
        <v>45377</v>
      </c>
      <c r="H497" s="41" t="n"/>
      <c r="I497" s="42">
        <f>IF(H497="",DATE(2099,12,31),H497)</f>
        <v/>
      </c>
      <c r="J497" s="23">
        <f>F497*E497</f>
        <v/>
      </c>
      <c r="K497" s="23">
        <f>J497*INDEX(Settings!$C$31:$C$36,MATCH(D497,Settings!$B$31:$B$36,0))</f>
        <v/>
      </c>
      <c r="L497" s="23">
        <f>J497+K497</f>
        <v/>
      </c>
      <c r="M497" s="23">
        <f>MIN(L497,Settings!$C$25)</f>
        <v/>
      </c>
      <c r="N497" s="23">
        <f>IF(B497="IT",L497*Settings!$C$11+L497*Settings!$C$12,M497*Settings!$C$16+M497*Settings!$C$17+L497*Settings!$C$18+L497*Settings!$C$19+L497*Settings!$C$20+L497*Settings!$C$21*Settings!$C$22)</f>
        <v/>
      </c>
      <c r="O497" s="23">
        <f>IF(B497="IT",J497/Settings!$C$13,0)</f>
        <v/>
      </c>
      <c r="P497" s="23">
        <f>L497+N497+O497</f>
        <v/>
      </c>
    </row>
    <row r="498">
      <c r="A498" s="5" t="inlineStr">
        <is>
          <t>E00755</t>
        </is>
      </c>
      <c r="B498" s="5" t="inlineStr">
        <is>
          <t>PL</t>
        </is>
      </c>
      <c r="C498" s="5" t="inlineStr">
        <is>
          <t>Finance</t>
        </is>
      </c>
      <c r="D498" s="5" t="inlineStr">
        <is>
          <t>L1</t>
        </is>
      </c>
      <c r="E498" s="5" t="n">
        <v>1</v>
      </c>
      <c r="F498" s="5" t="n">
        <v>22000</v>
      </c>
      <c r="G498" s="41" t="n">
        <v>46023</v>
      </c>
      <c r="H498" s="41" t="n"/>
      <c r="I498" s="42">
        <f>IF(H498="",DATE(2099,12,31),H498)</f>
        <v/>
      </c>
      <c r="J498" s="23">
        <f>F498*E498</f>
        <v/>
      </c>
      <c r="K498" s="23">
        <f>J498*INDEX(Settings!$C$31:$C$36,MATCH(D498,Settings!$B$31:$B$36,0))</f>
        <v/>
      </c>
      <c r="L498" s="23">
        <f>J498+K498</f>
        <v/>
      </c>
      <c r="M498" s="23">
        <f>MIN(L498,Settings!$C$25)</f>
        <v/>
      </c>
      <c r="N498" s="23">
        <f>IF(B498="IT",L498*Settings!$C$11+L498*Settings!$C$12,M498*Settings!$C$16+M498*Settings!$C$17+L498*Settings!$C$18+L498*Settings!$C$19+L498*Settings!$C$20+L498*Settings!$C$21*Settings!$C$22)</f>
        <v/>
      </c>
      <c r="O498" s="23">
        <f>IF(B498="IT",J498/Settings!$C$13,0)</f>
        <v/>
      </c>
      <c r="P498" s="23">
        <f>L498+N498+O498</f>
        <v/>
      </c>
    </row>
    <row r="499">
      <c r="A499" s="5" t="inlineStr">
        <is>
          <t>E00756</t>
        </is>
      </c>
      <c r="B499" s="5" t="inlineStr">
        <is>
          <t>IT</t>
        </is>
      </c>
      <c r="C499" s="5" t="inlineStr">
        <is>
          <t>Operations</t>
        </is>
      </c>
      <c r="D499" s="5" t="inlineStr">
        <is>
          <t>L4</t>
        </is>
      </c>
      <c r="E499" s="5" t="n">
        <v>0.8</v>
      </c>
      <c r="F499" s="5" t="n">
        <v>59900</v>
      </c>
      <c r="G499" s="41" t="n">
        <v>45205</v>
      </c>
      <c r="H499" s="41" t="n"/>
      <c r="I499" s="42">
        <f>IF(H499="",DATE(2099,12,31),H499)</f>
        <v/>
      </c>
      <c r="J499" s="23">
        <f>F499*E499</f>
        <v/>
      </c>
      <c r="K499" s="23">
        <f>J499*INDEX(Settings!$C$31:$C$36,MATCH(D499,Settings!$B$31:$B$36,0))</f>
        <v/>
      </c>
      <c r="L499" s="23">
        <f>J499+K499</f>
        <v/>
      </c>
      <c r="M499" s="23">
        <f>MIN(L499,Settings!$C$25)</f>
        <v/>
      </c>
      <c r="N499" s="23">
        <f>IF(B499="IT",L499*Settings!$C$11+L499*Settings!$C$12,M499*Settings!$C$16+M499*Settings!$C$17+L499*Settings!$C$18+L499*Settings!$C$19+L499*Settings!$C$20+L499*Settings!$C$21*Settings!$C$22)</f>
        <v/>
      </c>
      <c r="O499" s="23">
        <f>IF(B499="IT",J499/Settings!$C$13,0)</f>
        <v/>
      </c>
      <c r="P499" s="23">
        <f>L499+N499+O499</f>
        <v/>
      </c>
    </row>
    <row r="500">
      <c r="A500" s="5" t="inlineStr">
        <is>
          <t>E00757</t>
        </is>
      </c>
      <c r="B500" s="5" t="inlineStr">
        <is>
          <t>IT</t>
        </is>
      </c>
      <c r="C500" s="5" t="inlineStr">
        <is>
          <t>Customer Service</t>
        </is>
      </c>
      <c r="D500" s="5" t="inlineStr">
        <is>
          <t>L1</t>
        </is>
      </c>
      <c r="E500" s="5" t="n">
        <v>1</v>
      </c>
      <c r="F500" s="5" t="n">
        <v>25550</v>
      </c>
      <c r="G500" s="41" t="n">
        <v>45284</v>
      </c>
      <c r="H500" s="41" t="n"/>
      <c r="I500" s="42">
        <f>IF(H500="",DATE(2099,12,31),H500)</f>
        <v/>
      </c>
      <c r="J500" s="23">
        <f>F500*E500</f>
        <v/>
      </c>
      <c r="K500" s="23">
        <f>J500*INDEX(Settings!$C$31:$C$36,MATCH(D500,Settings!$B$31:$B$36,0))</f>
        <v/>
      </c>
      <c r="L500" s="23">
        <f>J500+K500</f>
        <v/>
      </c>
      <c r="M500" s="23">
        <f>MIN(L500,Settings!$C$25)</f>
        <v/>
      </c>
      <c r="N500" s="23">
        <f>IF(B500="IT",L500*Settings!$C$11+L500*Settings!$C$12,M500*Settings!$C$16+M500*Settings!$C$17+L500*Settings!$C$18+L500*Settings!$C$19+L500*Settings!$C$20+L500*Settings!$C$21*Settings!$C$22)</f>
        <v/>
      </c>
      <c r="O500" s="23">
        <f>IF(B500="IT",J500/Settings!$C$13,0)</f>
        <v/>
      </c>
      <c r="P500" s="23">
        <f>L500+N500+O500</f>
        <v/>
      </c>
    </row>
    <row r="501">
      <c r="A501" s="5" t="inlineStr">
        <is>
          <t>E00758</t>
        </is>
      </c>
      <c r="B501" s="5" t="inlineStr">
        <is>
          <t>PL</t>
        </is>
      </c>
      <c r="C501" s="5" t="inlineStr">
        <is>
          <t>Operations</t>
        </is>
      </c>
      <c r="D501" s="5" t="inlineStr">
        <is>
          <t>L1</t>
        </is>
      </c>
      <c r="E501" s="5" t="n">
        <v>1</v>
      </c>
      <c r="F501" s="5" t="n">
        <v>19750</v>
      </c>
      <c r="G501" s="41" t="n">
        <v>45180</v>
      </c>
      <c r="H501" s="41" t="n"/>
      <c r="I501" s="42">
        <f>IF(H501="",DATE(2099,12,31),H501)</f>
        <v/>
      </c>
      <c r="J501" s="23">
        <f>F501*E501</f>
        <v/>
      </c>
      <c r="K501" s="23">
        <f>J501*INDEX(Settings!$C$31:$C$36,MATCH(D501,Settings!$B$31:$B$36,0))</f>
        <v/>
      </c>
      <c r="L501" s="23">
        <f>J501+K501</f>
        <v/>
      </c>
      <c r="M501" s="23">
        <f>MIN(L501,Settings!$C$25)</f>
        <v/>
      </c>
      <c r="N501" s="23">
        <f>IF(B501="IT",L501*Settings!$C$11+L501*Settings!$C$12,M501*Settings!$C$16+M501*Settings!$C$17+L501*Settings!$C$18+L501*Settings!$C$19+L501*Settings!$C$20+L501*Settings!$C$21*Settings!$C$22)</f>
        <v/>
      </c>
      <c r="O501" s="23">
        <f>IF(B501="IT",J501/Settings!$C$13,0)</f>
        <v/>
      </c>
      <c r="P501" s="23">
        <f>L501+N501+O501</f>
        <v/>
      </c>
    </row>
    <row r="502">
      <c r="A502" s="5" t="inlineStr">
        <is>
          <t>E00759</t>
        </is>
      </c>
      <c r="B502" s="5" t="inlineStr">
        <is>
          <t>PL</t>
        </is>
      </c>
      <c r="C502" s="5" t="inlineStr">
        <is>
          <t>Customer Service</t>
        </is>
      </c>
      <c r="D502" s="5" t="inlineStr">
        <is>
          <t>L1</t>
        </is>
      </c>
      <c r="E502" s="5" t="n">
        <v>1</v>
      </c>
      <c r="F502" s="5" t="n">
        <v>15800</v>
      </c>
      <c r="G502" s="41" t="n">
        <v>46101</v>
      </c>
      <c r="H502" s="41" t="n"/>
      <c r="I502" s="42">
        <f>IF(H502="",DATE(2099,12,31),H502)</f>
        <v/>
      </c>
      <c r="J502" s="23">
        <f>F502*E502</f>
        <v/>
      </c>
      <c r="K502" s="23">
        <f>J502*INDEX(Settings!$C$31:$C$36,MATCH(D502,Settings!$B$31:$B$36,0))</f>
        <v/>
      </c>
      <c r="L502" s="23">
        <f>J502+K502</f>
        <v/>
      </c>
      <c r="M502" s="23">
        <f>MIN(L502,Settings!$C$25)</f>
        <v/>
      </c>
      <c r="N502" s="23">
        <f>IF(B502="IT",L502*Settings!$C$11+L502*Settings!$C$12,M502*Settings!$C$16+M502*Settings!$C$17+L502*Settings!$C$18+L502*Settings!$C$19+L502*Settings!$C$20+L502*Settings!$C$21*Settings!$C$22)</f>
        <v/>
      </c>
      <c r="O502" s="23">
        <f>IF(B502="IT",J502/Settings!$C$13,0)</f>
        <v/>
      </c>
      <c r="P502" s="23">
        <f>L502+N502+O502</f>
        <v/>
      </c>
    </row>
    <row r="503">
      <c r="A503" s="5" t="inlineStr">
        <is>
          <t>E00760</t>
        </is>
      </c>
      <c r="B503" s="5" t="inlineStr">
        <is>
          <t>IT</t>
        </is>
      </c>
      <c r="C503" s="5" t="inlineStr">
        <is>
          <t>Tech</t>
        </is>
      </c>
      <c r="D503" s="5" t="inlineStr">
        <is>
          <t>L1</t>
        </is>
      </c>
      <c r="E503" s="5" t="n">
        <v>1</v>
      </c>
      <c r="F503" s="5" t="n">
        <v>29250</v>
      </c>
      <c r="G503" s="41" t="n">
        <v>45707</v>
      </c>
      <c r="H503" s="41" t="n">
        <v>45977</v>
      </c>
      <c r="I503" s="42">
        <f>IF(H503="",DATE(2099,12,31),H503)</f>
        <v/>
      </c>
      <c r="J503" s="23">
        <f>F503*E503</f>
        <v/>
      </c>
      <c r="K503" s="23">
        <f>J503*INDEX(Settings!$C$31:$C$36,MATCH(D503,Settings!$B$31:$B$36,0))</f>
        <v/>
      </c>
      <c r="L503" s="23">
        <f>J503+K503</f>
        <v/>
      </c>
      <c r="M503" s="23">
        <f>MIN(L503,Settings!$C$25)</f>
        <v/>
      </c>
      <c r="N503" s="23">
        <f>IF(B503="IT",L503*Settings!$C$11+L503*Settings!$C$12,M503*Settings!$C$16+M503*Settings!$C$17+L503*Settings!$C$18+L503*Settings!$C$19+L503*Settings!$C$20+L503*Settings!$C$21*Settings!$C$22)</f>
        <v/>
      </c>
      <c r="O503" s="23">
        <f>IF(B503="IT",J503/Settings!$C$13,0)</f>
        <v/>
      </c>
      <c r="P503" s="23">
        <f>L503+N503+O503</f>
        <v/>
      </c>
    </row>
    <row r="504">
      <c r="A504" s="5" t="inlineStr">
        <is>
          <t>E00766</t>
        </is>
      </c>
      <c r="B504" s="5" t="inlineStr">
        <is>
          <t>PL</t>
        </is>
      </c>
      <c r="C504" s="5" t="inlineStr">
        <is>
          <t>Tech</t>
        </is>
      </c>
      <c r="D504" s="5" t="inlineStr">
        <is>
          <t>L2</t>
        </is>
      </c>
      <c r="E504" s="5" t="n">
        <v>1</v>
      </c>
      <c r="F504" s="5" t="n">
        <v>30350</v>
      </c>
      <c r="G504" s="41" t="n">
        <v>45879</v>
      </c>
      <c r="H504" s="41" t="n">
        <v>46132</v>
      </c>
      <c r="I504" s="42">
        <f>IF(H504="",DATE(2099,12,31),H504)</f>
        <v/>
      </c>
      <c r="J504" s="23">
        <f>F504*E504</f>
        <v/>
      </c>
      <c r="K504" s="23">
        <f>J504*INDEX(Settings!$C$31:$C$36,MATCH(D504,Settings!$B$31:$B$36,0))</f>
        <v/>
      </c>
      <c r="L504" s="23">
        <f>J504+K504</f>
        <v/>
      </c>
      <c r="M504" s="23">
        <f>MIN(L504,Settings!$C$25)</f>
        <v/>
      </c>
      <c r="N504" s="23">
        <f>IF(B504="IT",L504*Settings!$C$11+L504*Settings!$C$12,M504*Settings!$C$16+M504*Settings!$C$17+L504*Settings!$C$18+L504*Settings!$C$19+L504*Settings!$C$20+L504*Settings!$C$21*Settings!$C$22)</f>
        <v/>
      </c>
      <c r="O504" s="23">
        <f>IF(B504="IT",J504/Settings!$C$13,0)</f>
        <v/>
      </c>
      <c r="P504" s="23">
        <f>L504+N504+O504</f>
        <v/>
      </c>
    </row>
    <row r="505">
      <c r="A505" s="5" t="inlineStr">
        <is>
          <t>E00768</t>
        </is>
      </c>
      <c r="B505" s="5" t="inlineStr">
        <is>
          <t>PL</t>
        </is>
      </c>
      <c r="C505" s="5" t="inlineStr">
        <is>
          <t>Finance</t>
        </is>
      </c>
      <c r="D505" s="5" t="inlineStr">
        <is>
          <t>L1</t>
        </is>
      </c>
      <c r="E505" s="5" t="n">
        <v>1</v>
      </c>
      <c r="F505" s="5" t="n">
        <v>24050</v>
      </c>
      <c r="G505" s="41" t="n">
        <v>45874</v>
      </c>
      <c r="H505" s="41" t="n"/>
      <c r="I505" s="42">
        <f>IF(H505="",DATE(2099,12,31),H505)</f>
        <v/>
      </c>
      <c r="J505" s="23">
        <f>F505*E505</f>
        <v/>
      </c>
      <c r="K505" s="23">
        <f>J505*INDEX(Settings!$C$31:$C$36,MATCH(D505,Settings!$B$31:$B$36,0))</f>
        <v/>
      </c>
      <c r="L505" s="23">
        <f>J505+K505</f>
        <v/>
      </c>
      <c r="M505" s="23">
        <f>MIN(L505,Settings!$C$25)</f>
        <v/>
      </c>
      <c r="N505" s="23">
        <f>IF(B505="IT",L505*Settings!$C$11+L505*Settings!$C$12,M505*Settings!$C$16+M505*Settings!$C$17+L505*Settings!$C$18+L505*Settings!$C$19+L505*Settings!$C$20+L505*Settings!$C$21*Settings!$C$22)</f>
        <v/>
      </c>
      <c r="O505" s="23">
        <f>IF(B505="IT",J505/Settings!$C$13,0)</f>
        <v/>
      </c>
      <c r="P505" s="23">
        <f>L505+N505+O505</f>
        <v/>
      </c>
    </row>
    <row r="506">
      <c r="A506" s="5" t="inlineStr">
        <is>
          <t>E00771</t>
        </is>
      </c>
      <c r="B506" s="5" t="inlineStr">
        <is>
          <t>IT</t>
        </is>
      </c>
      <c r="C506" s="5" t="inlineStr">
        <is>
          <t>Customer Service</t>
        </is>
      </c>
      <c r="D506" s="5" t="inlineStr">
        <is>
          <t>L3</t>
        </is>
      </c>
      <c r="E506" s="5" t="n">
        <v>1</v>
      </c>
      <c r="F506" s="5" t="n">
        <v>35150</v>
      </c>
      <c r="G506" s="41" t="n">
        <v>45700</v>
      </c>
      <c r="H506" s="41" t="n"/>
      <c r="I506" s="42">
        <f>IF(H506="",DATE(2099,12,31),H506)</f>
        <v/>
      </c>
      <c r="J506" s="23">
        <f>F506*E506</f>
        <v/>
      </c>
      <c r="K506" s="23">
        <f>J506*INDEX(Settings!$C$31:$C$36,MATCH(D506,Settings!$B$31:$B$36,0))</f>
        <v/>
      </c>
      <c r="L506" s="23">
        <f>J506+K506</f>
        <v/>
      </c>
      <c r="M506" s="23">
        <f>MIN(L506,Settings!$C$25)</f>
        <v/>
      </c>
      <c r="N506" s="23">
        <f>IF(B506="IT",L506*Settings!$C$11+L506*Settings!$C$12,M506*Settings!$C$16+M506*Settings!$C$17+L506*Settings!$C$18+L506*Settings!$C$19+L506*Settings!$C$20+L506*Settings!$C$21*Settings!$C$22)</f>
        <v/>
      </c>
      <c r="O506" s="23">
        <f>IF(B506="IT",J506/Settings!$C$13,0)</f>
        <v/>
      </c>
      <c r="P506" s="23">
        <f>L506+N506+O506</f>
        <v/>
      </c>
    </row>
    <row r="507">
      <c r="A507" s="5" t="inlineStr">
        <is>
          <t>E00773</t>
        </is>
      </c>
      <c r="B507" s="5" t="inlineStr">
        <is>
          <t>PL</t>
        </is>
      </c>
      <c r="C507" s="5" t="inlineStr">
        <is>
          <t>Tech</t>
        </is>
      </c>
      <c r="D507" s="5" t="inlineStr">
        <is>
          <t>L1</t>
        </is>
      </c>
      <c r="E507" s="5" t="n">
        <v>1</v>
      </c>
      <c r="F507" s="5" t="n">
        <v>29550</v>
      </c>
      <c r="G507" s="41" t="n">
        <v>44452</v>
      </c>
      <c r="H507" s="41" t="n"/>
      <c r="I507" s="42">
        <f>IF(H507="",DATE(2099,12,31),H507)</f>
        <v/>
      </c>
      <c r="J507" s="23">
        <f>F507*E507</f>
        <v/>
      </c>
      <c r="K507" s="23">
        <f>J507*INDEX(Settings!$C$31:$C$36,MATCH(D507,Settings!$B$31:$B$36,0))</f>
        <v/>
      </c>
      <c r="L507" s="23">
        <f>J507+K507</f>
        <v/>
      </c>
      <c r="M507" s="23">
        <f>MIN(L507,Settings!$C$25)</f>
        <v/>
      </c>
      <c r="N507" s="23">
        <f>IF(B507="IT",L507*Settings!$C$11+L507*Settings!$C$12,M507*Settings!$C$16+M507*Settings!$C$17+L507*Settings!$C$18+L507*Settings!$C$19+L507*Settings!$C$20+L507*Settings!$C$21*Settings!$C$22)</f>
        <v/>
      </c>
      <c r="O507" s="23">
        <f>IF(B507="IT",J507/Settings!$C$13,0)</f>
        <v/>
      </c>
      <c r="P507" s="23">
        <f>L507+N507+O507</f>
        <v/>
      </c>
    </row>
    <row r="508">
      <c r="A508" s="5" t="inlineStr">
        <is>
          <t>E00774</t>
        </is>
      </c>
      <c r="B508" s="5" t="inlineStr">
        <is>
          <t>PL</t>
        </is>
      </c>
      <c r="C508" s="5" t="inlineStr">
        <is>
          <t>Tech</t>
        </is>
      </c>
      <c r="D508" s="5" t="inlineStr">
        <is>
          <t>L1</t>
        </is>
      </c>
      <c r="E508" s="5" t="n">
        <v>1</v>
      </c>
      <c r="F508" s="5" t="n">
        <v>27200</v>
      </c>
      <c r="G508" s="41" t="n">
        <v>46089</v>
      </c>
      <c r="H508" s="41" t="n"/>
      <c r="I508" s="42">
        <f>IF(H508="",DATE(2099,12,31),H508)</f>
        <v/>
      </c>
      <c r="J508" s="23">
        <f>F508*E508</f>
        <v/>
      </c>
      <c r="K508" s="23">
        <f>J508*INDEX(Settings!$C$31:$C$36,MATCH(D508,Settings!$B$31:$B$36,0))</f>
        <v/>
      </c>
      <c r="L508" s="23">
        <f>J508+K508</f>
        <v/>
      </c>
      <c r="M508" s="23">
        <f>MIN(L508,Settings!$C$25)</f>
        <v/>
      </c>
      <c r="N508" s="23">
        <f>IF(B508="IT",L508*Settings!$C$11+L508*Settings!$C$12,M508*Settings!$C$16+M508*Settings!$C$17+L508*Settings!$C$18+L508*Settings!$C$19+L508*Settings!$C$20+L508*Settings!$C$21*Settings!$C$22)</f>
        <v/>
      </c>
      <c r="O508" s="23">
        <f>IF(B508="IT",J508/Settings!$C$13,0)</f>
        <v/>
      </c>
      <c r="P508" s="23">
        <f>L508+N508+O508</f>
        <v/>
      </c>
    </row>
    <row r="509">
      <c r="A509" s="5" t="inlineStr">
        <is>
          <t>E00775</t>
        </is>
      </c>
      <c r="B509" s="5" t="inlineStr">
        <is>
          <t>IT</t>
        </is>
      </c>
      <c r="C509" s="5" t="inlineStr">
        <is>
          <t>Operations</t>
        </is>
      </c>
      <c r="D509" s="5" t="inlineStr">
        <is>
          <t>L1</t>
        </is>
      </c>
      <c r="E509" s="5" t="n">
        <v>1</v>
      </c>
      <c r="F509" s="5" t="n">
        <v>27200</v>
      </c>
      <c r="G509" s="41" t="n">
        <v>43875</v>
      </c>
      <c r="H509" s="41" t="n"/>
      <c r="I509" s="42">
        <f>IF(H509="",DATE(2099,12,31),H509)</f>
        <v/>
      </c>
      <c r="J509" s="23">
        <f>F509*E509</f>
        <v/>
      </c>
      <c r="K509" s="23">
        <f>J509*INDEX(Settings!$C$31:$C$36,MATCH(D509,Settings!$B$31:$B$36,0))</f>
        <v/>
      </c>
      <c r="L509" s="23">
        <f>J509+K509</f>
        <v/>
      </c>
      <c r="M509" s="23">
        <f>MIN(L509,Settings!$C$25)</f>
        <v/>
      </c>
      <c r="N509" s="23">
        <f>IF(B509="IT",L509*Settings!$C$11+L509*Settings!$C$12,M509*Settings!$C$16+M509*Settings!$C$17+L509*Settings!$C$18+L509*Settings!$C$19+L509*Settings!$C$20+L509*Settings!$C$21*Settings!$C$22)</f>
        <v/>
      </c>
      <c r="O509" s="23">
        <f>IF(B509="IT",J509/Settings!$C$13,0)</f>
        <v/>
      </c>
      <c r="P509" s="23">
        <f>L509+N509+O509</f>
        <v/>
      </c>
    </row>
    <row r="510">
      <c r="A510" s="5" t="inlineStr">
        <is>
          <t>E00776</t>
        </is>
      </c>
      <c r="B510" s="5" t="inlineStr">
        <is>
          <t>PL</t>
        </is>
      </c>
      <c r="C510" s="5" t="inlineStr">
        <is>
          <t>Sales</t>
        </is>
      </c>
      <c r="D510" s="5" t="inlineStr">
        <is>
          <t>L4</t>
        </is>
      </c>
      <c r="E510" s="5" t="n">
        <v>1</v>
      </c>
      <c r="F510" s="5" t="n">
        <v>41050</v>
      </c>
      <c r="G510" s="41" t="n">
        <v>46025</v>
      </c>
      <c r="H510" s="41" t="n"/>
      <c r="I510" s="42">
        <f>IF(H510="",DATE(2099,12,31),H510)</f>
        <v/>
      </c>
      <c r="J510" s="23">
        <f>F510*E510</f>
        <v/>
      </c>
      <c r="K510" s="23">
        <f>J510*INDEX(Settings!$C$31:$C$36,MATCH(D510,Settings!$B$31:$B$36,0))</f>
        <v/>
      </c>
      <c r="L510" s="23">
        <f>J510+K510</f>
        <v/>
      </c>
      <c r="M510" s="23">
        <f>MIN(L510,Settings!$C$25)</f>
        <v/>
      </c>
      <c r="N510" s="23">
        <f>IF(B510="IT",L510*Settings!$C$11+L510*Settings!$C$12,M510*Settings!$C$16+M510*Settings!$C$17+L510*Settings!$C$18+L510*Settings!$C$19+L510*Settings!$C$20+L510*Settings!$C$21*Settings!$C$22)</f>
        <v/>
      </c>
      <c r="O510" s="23">
        <f>IF(B510="IT",J510/Settings!$C$13,0)</f>
        <v/>
      </c>
      <c r="P510" s="23">
        <f>L510+N510+O510</f>
        <v/>
      </c>
    </row>
    <row r="511">
      <c r="A511" s="5" t="inlineStr">
        <is>
          <t>E00777</t>
        </is>
      </c>
      <c r="B511" s="5" t="inlineStr">
        <is>
          <t>PL</t>
        </is>
      </c>
      <c r="C511" s="5" t="inlineStr">
        <is>
          <t>Customer Service</t>
        </is>
      </c>
      <c r="D511" s="5" t="inlineStr">
        <is>
          <t>L2</t>
        </is>
      </c>
      <c r="E511" s="5" t="n">
        <v>1</v>
      </c>
      <c r="F511" s="5" t="n">
        <v>23700</v>
      </c>
      <c r="G511" s="41" t="n">
        <v>46102</v>
      </c>
      <c r="H511" s="41" t="n"/>
      <c r="I511" s="42">
        <f>IF(H511="",DATE(2099,12,31),H511)</f>
        <v/>
      </c>
      <c r="J511" s="23">
        <f>F511*E511</f>
        <v/>
      </c>
      <c r="K511" s="23">
        <f>J511*INDEX(Settings!$C$31:$C$36,MATCH(D511,Settings!$B$31:$B$36,0))</f>
        <v/>
      </c>
      <c r="L511" s="23">
        <f>J511+K511</f>
        <v/>
      </c>
      <c r="M511" s="23">
        <f>MIN(L511,Settings!$C$25)</f>
        <v/>
      </c>
      <c r="N511" s="23">
        <f>IF(B511="IT",L511*Settings!$C$11+L511*Settings!$C$12,M511*Settings!$C$16+M511*Settings!$C$17+L511*Settings!$C$18+L511*Settings!$C$19+L511*Settings!$C$20+L511*Settings!$C$21*Settings!$C$22)</f>
        <v/>
      </c>
      <c r="O511" s="23">
        <f>IF(B511="IT",J511/Settings!$C$13,0)</f>
        <v/>
      </c>
      <c r="P511" s="23">
        <f>L511+N511+O511</f>
        <v/>
      </c>
    </row>
    <row r="512">
      <c r="A512" s="5" t="inlineStr">
        <is>
          <t>E00778</t>
        </is>
      </c>
      <c r="B512" s="5" t="inlineStr">
        <is>
          <t>PL</t>
        </is>
      </c>
      <c r="C512" s="5" t="inlineStr">
        <is>
          <t>Customer Service</t>
        </is>
      </c>
      <c r="D512" s="5" t="inlineStr">
        <is>
          <t>L1</t>
        </is>
      </c>
      <c r="E512" s="5" t="n">
        <v>1</v>
      </c>
      <c r="F512" s="5" t="n">
        <v>19150</v>
      </c>
      <c r="G512" s="41" t="n">
        <v>45885</v>
      </c>
      <c r="H512" s="41" t="n"/>
      <c r="I512" s="42">
        <f>IF(H512="",DATE(2099,12,31),H512)</f>
        <v/>
      </c>
      <c r="J512" s="23">
        <f>F512*E512</f>
        <v/>
      </c>
      <c r="K512" s="23">
        <f>J512*INDEX(Settings!$C$31:$C$36,MATCH(D512,Settings!$B$31:$B$36,0))</f>
        <v/>
      </c>
      <c r="L512" s="23">
        <f>J512+K512</f>
        <v/>
      </c>
      <c r="M512" s="23">
        <f>MIN(L512,Settings!$C$25)</f>
        <v/>
      </c>
      <c r="N512" s="23">
        <f>IF(B512="IT",L512*Settings!$C$11+L512*Settings!$C$12,M512*Settings!$C$16+M512*Settings!$C$17+L512*Settings!$C$18+L512*Settings!$C$19+L512*Settings!$C$20+L512*Settings!$C$21*Settings!$C$22)</f>
        <v/>
      </c>
      <c r="O512" s="23">
        <f>IF(B512="IT",J512/Settings!$C$13,0)</f>
        <v/>
      </c>
      <c r="P512" s="23">
        <f>L512+N512+O512</f>
        <v/>
      </c>
    </row>
    <row r="513">
      <c r="A513" s="5" t="inlineStr">
        <is>
          <t>E00779</t>
        </is>
      </c>
      <c r="B513" s="5" t="inlineStr">
        <is>
          <t>PL</t>
        </is>
      </c>
      <c r="C513" s="5" t="inlineStr">
        <is>
          <t>Sales</t>
        </is>
      </c>
      <c r="D513" s="5" t="inlineStr">
        <is>
          <t>L2</t>
        </is>
      </c>
      <c r="E513" s="5" t="n">
        <v>1</v>
      </c>
      <c r="F513" s="5" t="n">
        <v>27750</v>
      </c>
      <c r="G513" s="41" t="n">
        <v>45372</v>
      </c>
      <c r="H513" s="41" t="n"/>
      <c r="I513" s="42">
        <f>IF(H513="",DATE(2099,12,31),H513)</f>
        <v/>
      </c>
      <c r="J513" s="23">
        <f>F513*E513</f>
        <v/>
      </c>
      <c r="K513" s="23">
        <f>J513*INDEX(Settings!$C$31:$C$36,MATCH(D513,Settings!$B$31:$B$36,0))</f>
        <v/>
      </c>
      <c r="L513" s="23">
        <f>J513+K513</f>
        <v/>
      </c>
      <c r="M513" s="23">
        <f>MIN(L513,Settings!$C$25)</f>
        <v/>
      </c>
      <c r="N513" s="23">
        <f>IF(B513="IT",L513*Settings!$C$11+L513*Settings!$C$12,M513*Settings!$C$16+M513*Settings!$C$17+L513*Settings!$C$18+L513*Settings!$C$19+L513*Settings!$C$20+L513*Settings!$C$21*Settings!$C$22)</f>
        <v/>
      </c>
      <c r="O513" s="23">
        <f>IF(B513="IT",J513/Settings!$C$13,0)</f>
        <v/>
      </c>
      <c r="P513" s="23">
        <f>L513+N513+O513</f>
        <v/>
      </c>
    </row>
    <row r="514">
      <c r="A514" s="5" t="inlineStr">
        <is>
          <t>E00780</t>
        </is>
      </c>
      <c r="B514" s="5" t="inlineStr">
        <is>
          <t>IT</t>
        </is>
      </c>
      <c r="C514" s="5" t="inlineStr">
        <is>
          <t>Operations</t>
        </is>
      </c>
      <c r="D514" s="5" t="inlineStr">
        <is>
          <t>L6</t>
        </is>
      </c>
      <c r="E514" s="5" t="n">
        <v>1</v>
      </c>
      <c r="F514" s="5" t="n">
        <v>89550</v>
      </c>
      <c r="G514" s="41" t="n">
        <v>45742</v>
      </c>
      <c r="H514" s="41" t="n"/>
      <c r="I514" s="42">
        <f>IF(H514="",DATE(2099,12,31),H514)</f>
        <v/>
      </c>
      <c r="J514" s="23">
        <f>F514*E514</f>
        <v/>
      </c>
      <c r="K514" s="23">
        <f>J514*INDEX(Settings!$C$31:$C$36,MATCH(D514,Settings!$B$31:$B$36,0))</f>
        <v/>
      </c>
      <c r="L514" s="23">
        <f>J514+K514</f>
        <v/>
      </c>
      <c r="M514" s="23">
        <f>MIN(L514,Settings!$C$25)</f>
        <v/>
      </c>
      <c r="N514" s="23">
        <f>IF(B514="IT",L514*Settings!$C$11+L514*Settings!$C$12,M514*Settings!$C$16+M514*Settings!$C$17+L514*Settings!$C$18+L514*Settings!$C$19+L514*Settings!$C$20+L514*Settings!$C$21*Settings!$C$22)</f>
        <v/>
      </c>
      <c r="O514" s="23">
        <f>IF(B514="IT",J514/Settings!$C$13,0)</f>
        <v/>
      </c>
      <c r="P514" s="23">
        <f>L514+N514+O514</f>
        <v/>
      </c>
    </row>
    <row r="515">
      <c r="A515" s="5" t="inlineStr">
        <is>
          <t>E00781</t>
        </is>
      </c>
      <c r="B515" s="5" t="inlineStr">
        <is>
          <t>PL</t>
        </is>
      </c>
      <c r="C515" s="5" t="inlineStr">
        <is>
          <t>Finance</t>
        </is>
      </c>
      <c r="D515" s="5" t="inlineStr">
        <is>
          <t>L1</t>
        </is>
      </c>
      <c r="E515" s="5" t="n">
        <v>0.8</v>
      </c>
      <c r="F515" s="5" t="n">
        <v>21200</v>
      </c>
      <c r="G515" s="41" t="n">
        <v>45215</v>
      </c>
      <c r="H515" s="41" t="n"/>
      <c r="I515" s="42">
        <f>IF(H515="",DATE(2099,12,31),H515)</f>
        <v/>
      </c>
      <c r="J515" s="23">
        <f>F515*E515</f>
        <v/>
      </c>
      <c r="K515" s="23">
        <f>J515*INDEX(Settings!$C$31:$C$36,MATCH(D515,Settings!$B$31:$B$36,0))</f>
        <v/>
      </c>
      <c r="L515" s="23">
        <f>J515+K515</f>
        <v/>
      </c>
      <c r="M515" s="23">
        <f>MIN(L515,Settings!$C$25)</f>
        <v/>
      </c>
      <c r="N515" s="23">
        <f>IF(B515="IT",L515*Settings!$C$11+L515*Settings!$C$12,M515*Settings!$C$16+M515*Settings!$C$17+L515*Settings!$C$18+L515*Settings!$C$19+L515*Settings!$C$20+L515*Settings!$C$21*Settings!$C$22)</f>
        <v/>
      </c>
      <c r="O515" s="23">
        <f>IF(B515="IT",J515/Settings!$C$13,0)</f>
        <v/>
      </c>
      <c r="P515" s="23">
        <f>L515+N515+O515</f>
        <v/>
      </c>
    </row>
    <row r="516">
      <c r="A516" s="5" t="inlineStr">
        <is>
          <t>E00782</t>
        </is>
      </c>
      <c r="B516" s="5" t="inlineStr">
        <is>
          <t>IT</t>
        </is>
      </c>
      <c r="C516" s="5" t="inlineStr">
        <is>
          <t>Finance</t>
        </is>
      </c>
      <c r="D516" s="5" t="inlineStr">
        <is>
          <t>L1</t>
        </is>
      </c>
      <c r="E516" s="5" t="n">
        <v>1</v>
      </c>
      <c r="F516" s="5" t="n">
        <v>28150</v>
      </c>
      <c r="G516" s="41" t="n">
        <v>45579</v>
      </c>
      <c r="H516" s="41" t="n"/>
      <c r="I516" s="42">
        <f>IF(H516="",DATE(2099,12,31),H516)</f>
        <v/>
      </c>
      <c r="J516" s="23">
        <f>F516*E516</f>
        <v/>
      </c>
      <c r="K516" s="23">
        <f>J516*INDEX(Settings!$C$31:$C$36,MATCH(D516,Settings!$B$31:$B$36,0))</f>
        <v/>
      </c>
      <c r="L516" s="23">
        <f>J516+K516</f>
        <v/>
      </c>
      <c r="M516" s="23">
        <f>MIN(L516,Settings!$C$25)</f>
        <v/>
      </c>
      <c r="N516" s="23">
        <f>IF(B516="IT",L516*Settings!$C$11+L516*Settings!$C$12,M516*Settings!$C$16+M516*Settings!$C$17+L516*Settings!$C$18+L516*Settings!$C$19+L516*Settings!$C$20+L516*Settings!$C$21*Settings!$C$22)</f>
        <v/>
      </c>
      <c r="O516" s="23">
        <f>IF(B516="IT",J516/Settings!$C$13,0)</f>
        <v/>
      </c>
      <c r="P516" s="23">
        <f>L516+N516+O516</f>
        <v/>
      </c>
    </row>
    <row r="517">
      <c r="A517" s="5" t="inlineStr">
        <is>
          <t>E00783</t>
        </is>
      </c>
      <c r="B517" s="5" t="inlineStr">
        <is>
          <t>PL</t>
        </is>
      </c>
      <c r="C517" s="5" t="inlineStr">
        <is>
          <t>Tech</t>
        </is>
      </c>
      <c r="D517" s="5" t="inlineStr">
        <is>
          <t>L3</t>
        </is>
      </c>
      <c r="E517" s="5" t="n">
        <v>1</v>
      </c>
      <c r="F517" s="5" t="n">
        <v>43450</v>
      </c>
      <c r="G517" s="41" t="n">
        <v>44236</v>
      </c>
      <c r="H517" s="41" t="n">
        <v>46123</v>
      </c>
      <c r="I517" s="42">
        <f>IF(H517="",DATE(2099,12,31),H517)</f>
        <v/>
      </c>
      <c r="J517" s="23">
        <f>F517*E517</f>
        <v/>
      </c>
      <c r="K517" s="23">
        <f>J517*INDEX(Settings!$C$31:$C$36,MATCH(D517,Settings!$B$31:$B$36,0))</f>
        <v/>
      </c>
      <c r="L517" s="23">
        <f>J517+K517</f>
        <v/>
      </c>
      <c r="M517" s="23">
        <f>MIN(L517,Settings!$C$25)</f>
        <v/>
      </c>
      <c r="N517" s="23">
        <f>IF(B517="IT",L517*Settings!$C$11+L517*Settings!$C$12,M517*Settings!$C$16+M517*Settings!$C$17+L517*Settings!$C$18+L517*Settings!$C$19+L517*Settings!$C$20+L517*Settings!$C$21*Settings!$C$22)</f>
        <v/>
      </c>
      <c r="O517" s="23">
        <f>IF(B517="IT",J517/Settings!$C$13,0)</f>
        <v/>
      </c>
      <c r="P517" s="23">
        <f>L517+N517+O517</f>
        <v/>
      </c>
    </row>
    <row r="518">
      <c r="A518" s="5" t="inlineStr">
        <is>
          <t>E00784</t>
        </is>
      </c>
      <c r="B518" s="5" t="inlineStr">
        <is>
          <t>PL</t>
        </is>
      </c>
      <c r="C518" s="5" t="inlineStr">
        <is>
          <t>Finance</t>
        </is>
      </c>
      <c r="D518" s="5" t="inlineStr">
        <is>
          <t>L4</t>
        </is>
      </c>
      <c r="E518" s="5" t="n">
        <v>1</v>
      </c>
      <c r="F518" s="5" t="n">
        <v>44600</v>
      </c>
      <c r="G518" s="41" t="n">
        <v>45652</v>
      </c>
      <c r="H518" s="41" t="n"/>
      <c r="I518" s="42">
        <f>IF(H518="",DATE(2099,12,31),H518)</f>
        <v/>
      </c>
      <c r="J518" s="23">
        <f>F518*E518</f>
        <v/>
      </c>
      <c r="K518" s="23">
        <f>J518*INDEX(Settings!$C$31:$C$36,MATCH(D518,Settings!$B$31:$B$36,0))</f>
        <v/>
      </c>
      <c r="L518" s="23">
        <f>J518+K518</f>
        <v/>
      </c>
      <c r="M518" s="23">
        <f>MIN(L518,Settings!$C$25)</f>
        <v/>
      </c>
      <c r="N518" s="23">
        <f>IF(B518="IT",L518*Settings!$C$11+L518*Settings!$C$12,M518*Settings!$C$16+M518*Settings!$C$17+L518*Settings!$C$18+L518*Settings!$C$19+L518*Settings!$C$20+L518*Settings!$C$21*Settings!$C$22)</f>
        <v/>
      </c>
      <c r="O518" s="23">
        <f>IF(B518="IT",J518/Settings!$C$13,0)</f>
        <v/>
      </c>
      <c r="P518" s="23">
        <f>L518+N518+O518</f>
        <v/>
      </c>
    </row>
    <row r="519">
      <c r="A519" s="5" t="inlineStr">
        <is>
          <t>E00785</t>
        </is>
      </c>
      <c r="B519" s="5" t="inlineStr">
        <is>
          <t>IT</t>
        </is>
      </c>
      <c r="C519" s="5" t="inlineStr">
        <is>
          <t>Tech</t>
        </is>
      </c>
      <c r="D519" s="5" t="inlineStr">
        <is>
          <t>L3</t>
        </is>
      </c>
      <c r="E519" s="5" t="n">
        <v>1</v>
      </c>
      <c r="F519" s="5" t="n">
        <v>40450</v>
      </c>
      <c r="G519" s="41" t="n">
        <v>45854</v>
      </c>
      <c r="H519" s="41" t="n"/>
      <c r="I519" s="42">
        <f>IF(H519="",DATE(2099,12,31),H519)</f>
        <v/>
      </c>
      <c r="J519" s="23">
        <f>F519*E519</f>
        <v/>
      </c>
      <c r="K519" s="23">
        <f>J519*INDEX(Settings!$C$31:$C$36,MATCH(D519,Settings!$B$31:$B$36,0))</f>
        <v/>
      </c>
      <c r="L519" s="23">
        <f>J519+K519</f>
        <v/>
      </c>
      <c r="M519" s="23">
        <f>MIN(L519,Settings!$C$25)</f>
        <v/>
      </c>
      <c r="N519" s="23">
        <f>IF(B519="IT",L519*Settings!$C$11+L519*Settings!$C$12,M519*Settings!$C$16+M519*Settings!$C$17+L519*Settings!$C$18+L519*Settings!$C$19+L519*Settings!$C$20+L519*Settings!$C$21*Settings!$C$22)</f>
        <v/>
      </c>
      <c r="O519" s="23">
        <f>IF(B519="IT",J519/Settings!$C$13,0)</f>
        <v/>
      </c>
      <c r="P519" s="23">
        <f>L519+N519+O519</f>
        <v/>
      </c>
    </row>
    <row r="520">
      <c r="A520" s="5" t="inlineStr">
        <is>
          <t>E00786</t>
        </is>
      </c>
      <c r="B520" s="5" t="inlineStr">
        <is>
          <t>PL</t>
        </is>
      </c>
      <c r="C520" s="5" t="inlineStr">
        <is>
          <t>Customer Service</t>
        </is>
      </c>
      <c r="D520" s="5" t="inlineStr">
        <is>
          <t>L3</t>
        </is>
      </c>
      <c r="E520" s="5" t="n">
        <v>1</v>
      </c>
      <c r="F520" s="5" t="n">
        <v>30700</v>
      </c>
      <c r="G520" s="41" t="n">
        <v>45907</v>
      </c>
      <c r="H520" s="41" t="n"/>
      <c r="I520" s="42">
        <f>IF(H520="",DATE(2099,12,31),H520)</f>
        <v/>
      </c>
      <c r="J520" s="23">
        <f>F520*E520</f>
        <v/>
      </c>
      <c r="K520" s="23">
        <f>J520*INDEX(Settings!$C$31:$C$36,MATCH(D520,Settings!$B$31:$B$36,0))</f>
        <v/>
      </c>
      <c r="L520" s="23">
        <f>J520+K520</f>
        <v/>
      </c>
      <c r="M520" s="23">
        <f>MIN(L520,Settings!$C$25)</f>
        <v/>
      </c>
      <c r="N520" s="23">
        <f>IF(B520="IT",L520*Settings!$C$11+L520*Settings!$C$12,M520*Settings!$C$16+M520*Settings!$C$17+L520*Settings!$C$18+L520*Settings!$C$19+L520*Settings!$C$20+L520*Settings!$C$21*Settings!$C$22)</f>
        <v/>
      </c>
      <c r="O520" s="23">
        <f>IF(B520="IT",J520/Settings!$C$13,0)</f>
        <v/>
      </c>
      <c r="P520" s="23">
        <f>L520+N520+O520</f>
        <v/>
      </c>
    </row>
    <row r="521">
      <c r="A521" s="5" t="inlineStr">
        <is>
          <t>E00787</t>
        </is>
      </c>
      <c r="B521" s="5" t="inlineStr">
        <is>
          <t>PL</t>
        </is>
      </c>
      <c r="C521" s="5" t="inlineStr">
        <is>
          <t>Operations</t>
        </is>
      </c>
      <c r="D521" s="5" t="inlineStr">
        <is>
          <t>L2</t>
        </is>
      </c>
      <c r="E521" s="5" t="n">
        <v>1</v>
      </c>
      <c r="F521" s="5" t="n">
        <v>26350</v>
      </c>
      <c r="G521" s="41" t="n">
        <v>44867</v>
      </c>
      <c r="H521" s="41" t="n"/>
      <c r="I521" s="42">
        <f>IF(H521="",DATE(2099,12,31),H521)</f>
        <v/>
      </c>
      <c r="J521" s="23">
        <f>F521*E521</f>
        <v/>
      </c>
      <c r="K521" s="23">
        <f>J521*INDEX(Settings!$C$31:$C$36,MATCH(D521,Settings!$B$31:$B$36,0))</f>
        <v/>
      </c>
      <c r="L521" s="23">
        <f>J521+K521</f>
        <v/>
      </c>
      <c r="M521" s="23">
        <f>MIN(L521,Settings!$C$25)</f>
        <v/>
      </c>
      <c r="N521" s="23">
        <f>IF(B521="IT",L521*Settings!$C$11+L521*Settings!$C$12,M521*Settings!$C$16+M521*Settings!$C$17+L521*Settings!$C$18+L521*Settings!$C$19+L521*Settings!$C$20+L521*Settings!$C$21*Settings!$C$22)</f>
        <v/>
      </c>
      <c r="O521" s="23">
        <f>IF(B521="IT",J521/Settings!$C$13,0)</f>
        <v/>
      </c>
      <c r="P521" s="23">
        <f>L521+N521+O521</f>
        <v/>
      </c>
    </row>
    <row r="522">
      <c r="A522" s="5" t="inlineStr">
        <is>
          <t>E00789</t>
        </is>
      </c>
      <c r="B522" s="5" t="inlineStr">
        <is>
          <t>IT</t>
        </is>
      </c>
      <c r="C522" s="5" t="inlineStr">
        <is>
          <t>Customer Service</t>
        </is>
      </c>
      <c r="D522" s="5" t="inlineStr">
        <is>
          <t>L3</t>
        </is>
      </c>
      <c r="E522" s="5" t="n">
        <v>1</v>
      </c>
      <c r="F522" s="5" t="n">
        <v>30400</v>
      </c>
      <c r="G522" s="41" t="n">
        <v>45819</v>
      </c>
      <c r="H522" s="41" t="n">
        <v>45859</v>
      </c>
      <c r="I522" s="42">
        <f>IF(H522="",DATE(2099,12,31),H522)</f>
        <v/>
      </c>
      <c r="J522" s="23">
        <f>F522*E522</f>
        <v/>
      </c>
      <c r="K522" s="23">
        <f>J522*INDEX(Settings!$C$31:$C$36,MATCH(D522,Settings!$B$31:$B$36,0))</f>
        <v/>
      </c>
      <c r="L522" s="23">
        <f>J522+K522</f>
        <v/>
      </c>
      <c r="M522" s="23">
        <f>MIN(L522,Settings!$C$25)</f>
        <v/>
      </c>
      <c r="N522" s="23">
        <f>IF(B522="IT",L522*Settings!$C$11+L522*Settings!$C$12,M522*Settings!$C$16+M522*Settings!$C$17+L522*Settings!$C$18+L522*Settings!$C$19+L522*Settings!$C$20+L522*Settings!$C$21*Settings!$C$22)</f>
        <v/>
      </c>
      <c r="O522" s="23">
        <f>IF(B522="IT",J522/Settings!$C$13,0)</f>
        <v/>
      </c>
      <c r="P522" s="23">
        <f>L522+N522+O522</f>
        <v/>
      </c>
    </row>
    <row r="523">
      <c r="A523" s="5" t="inlineStr">
        <is>
          <t>E00790</t>
        </is>
      </c>
      <c r="B523" s="5" t="inlineStr">
        <is>
          <t>IT</t>
        </is>
      </c>
      <c r="C523" s="5" t="inlineStr">
        <is>
          <t>Operations</t>
        </is>
      </c>
      <c r="D523" s="5" t="inlineStr">
        <is>
          <t>L1</t>
        </is>
      </c>
      <c r="E523" s="5" t="n">
        <v>1</v>
      </c>
      <c r="F523" s="5" t="n">
        <v>24450</v>
      </c>
      <c r="G523" s="41" t="n">
        <v>45875</v>
      </c>
      <c r="H523" s="41" t="n"/>
      <c r="I523" s="42">
        <f>IF(H523="",DATE(2099,12,31),H523)</f>
        <v/>
      </c>
      <c r="J523" s="23">
        <f>F523*E523</f>
        <v/>
      </c>
      <c r="K523" s="23">
        <f>J523*INDEX(Settings!$C$31:$C$36,MATCH(D523,Settings!$B$31:$B$36,0))</f>
        <v/>
      </c>
      <c r="L523" s="23">
        <f>J523+K523</f>
        <v/>
      </c>
      <c r="M523" s="23">
        <f>MIN(L523,Settings!$C$25)</f>
        <v/>
      </c>
      <c r="N523" s="23">
        <f>IF(B523="IT",L523*Settings!$C$11+L523*Settings!$C$12,M523*Settings!$C$16+M523*Settings!$C$17+L523*Settings!$C$18+L523*Settings!$C$19+L523*Settings!$C$20+L523*Settings!$C$21*Settings!$C$22)</f>
        <v/>
      </c>
      <c r="O523" s="23">
        <f>IF(B523="IT",J523/Settings!$C$13,0)</f>
        <v/>
      </c>
      <c r="P523" s="23">
        <f>L523+N523+O523</f>
        <v/>
      </c>
    </row>
    <row r="524">
      <c r="A524" s="5" t="inlineStr">
        <is>
          <t>E00792</t>
        </is>
      </c>
      <c r="B524" s="5" t="inlineStr">
        <is>
          <t>PL</t>
        </is>
      </c>
      <c r="C524" s="5" t="inlineStr">
        <is>
          <t>Sales</t>
        </is>
      </c>
      <c r="D524" s="5" t="inlineStr">
        <is>
          <t>L1</t>
        </is>
      </c>
      <c r="E524" s="5" t="n">
        <v>1</v>
      </c>
      <c r="F524" s="5" t="n">
        <v>24150</v>
      </c>
      <c r="G524" s="41" t="n">
        <v>45512</v>
      </c>
      <c r="H524" s="41" t="n"/>
      <c r="I524" s="42">
        <f>IF(H524="",DATE(2099,12,31),H524)</f>
        <v/>
      </c>
      <c r="J524" s="23">
        <f>F524*E524</f>
        <v/>
      </c>
      <c r="K524" s="23">
        <f>J524*INDEX(Settings!$C$31:$C$36,MATCH(D524,Settings!$B$31:$B$36,0))</f>
        <v/>
      </c>
      <c r="L524" s="23">
        <f>J524+K524</f>
        <v/>
      </c>
      <c r="M524" s="23">
        <f>MIN(L524,Settings!$C$25)</f>
        <v/>
      </c>
      <c r="N524" s="23">
        <f>IF(B524="IT",L524*Settings!$C$11+L524*Settings!$C$12,M524*Settings!$C$16+M524*Settings!$C$17+L524*Settings!$C$18+L524*Settings!$C$19+L524*Settings!$C$20+L524*Settings!$C$21*Settings!$C$22)</f>
        <v/>
      </c>
      <c r="O524" s="23">
        <f>IF(B524="IT",J524/Settings!$C$13,0)</f>
        <v/>
      </c>
      <c r="P524" s="23">
        <f>L524+N524+O524</f>
        <v/>
      </c>
    </row>
    <row r="525">
      <c r="A525" s="5" t="inlineStr">
        <is>
          <t>E00793</t>
        </is>
      </c>
      <c r="B525" s="5" t="inlineStr">
        <is>
          <t>PL</t>
        </is>
      </c>
      <c r="C525" s="5" t="inlineStr">
        <is>
          <t>Customer Service</t>
        </is>
      </c>
      <c r="D525" s="5" t="inlineStr">
        <is>
          <t>L2</t>
        </is>
      </c>
      <c r="E525" s="5" t="n">
        <v>1</v>
      </c>
      <c r="F525" s="5" t="n">
        <v>28400</v>
      </c>
      <c r="G525" s="41" t="n">
        <v>45453</v>
      </c>
      <c r="H525" s="41" t="n"/>
      <c r="I525" s="42">
        <f>IF(H525="",DATE(2099,12,31),H525)</f>
        <v/>
      </c>
      <c r="J525" s="23">
        <f>F525*E525</f>
        <v/>
      </c>
      <c r="K525" s="23">
        <f>J525*INDEX(Settings!$C$31:$C$36,MATCH(D525,Settings!$B$31:$B$36,0))</f>
        <v/>
      </c>
      <c r="L525" s="23">
        <f>J525+K525</f>
        <v/>
      </c>
      <c r="M525" s="23">
        <f>MIN(L525,Settings!$C$25)</f>
        <v/>
      </c>
      <c r="N525" s="23">
        <f>IF(B525="IT",L525*Settings!$C$11+L525*Settings!$C$12,M525*Settings!$C$16+M525*Settings!$C$17+L525*Settings!$C$18+L525*Settings!$C$19+L525*Settings!$C$20+L525*Settings!$C$21*Settings!$C$22)</f>
        <v/>
      </c>
      <c r="O525" s="23">
        <f>IF(B525="IT",J525/Settings!$C$13,0)</f>
        <v/>
      </c>
      <c r="P525" s="23">
        <f>L525+N525+O525</f>
        <v/>
      </c>
    </row>
    <row r="526">
      <c r="A526" s="5" t="inlineStr">
        <is>
          <t>E00794</t>
        </is>
      </c>
      <c r="B526" s="5" t="inlineStr">
        <is>
          <t>PL</t>
        </is>
      </c>
      <c r="C526" s="5" t="inlineStr">
        <is>
          <t>Sales</t>
        </is>
      </c>
      <c r="D526" s="5" t="inlineStr">
        <is>
          <t>L1</t>
        </is>
      </c>
      <c r="E526" s="5" t="n">
        <v>1</v>
      </c>
      <c r="F526" s="5" t="n">
        <v>20350</v>
      </c>
      <c r="G526" s="41" t="n">
        <v>45961</v>
      </c>
      <c r="H526" s="41" t="n">
        <v>45989</v>
      </c>
      <c r="I526" s="42">
        <f>IF(H526="",DATE(2099,12,31),H526)</f>
        <v/>
      </c>
      <c r="J526" s="23">
        <f>F526*E526</f>
        <v/>
      </c>
      <c r="K526" s="23">
        <f>J526*INDEX(Settings!$C$31:$C$36,MATCH(D526,Settings!$B$31:$B$36,0))</f>
        <v/>
      </c>
      <c r="L526" s="23">
        <f>J526+K526</f>
        <v/>
      </c>
      <c r="M526" s="23">
        <f>MIN(L526,Settings!$C$25)</f>
        <v/>
      </c>
      <c r="N526" s="23">
        <f>IF(B526="IT",L526*Settings!$C$11+L526*Settings!$C$12,M526*Settings!$C$16+M526*Settings!$C$17+L526*Settings!$C$18+L526*Settings!$C$19+L526*Settings!$C$20+L526*Settings!$C$21*Settings!$C$22)</f>
        <v/>
      </c>
      <c r="O526" s="23">
        <f>IF(B526="IT",J526/Settings!$C$13,0)</f>
        <v/>
      </c>
      <c r="P526" s="23">
        <f>L526+N526+O526</f>
        <v/>
      </c>
    </row>
    <row r="527">
      <c r="A527" s="5" t="inlineStr">
        <is>
          <t>E00795</t>
        </is>
      </c>
      <c r="B527" s="5" t="inlineStr">
        <is>
          <t>IT</t>
        </is>
      </c>
      <c r="C527" s="5" t="inlineStr">
        <is>
          <t>Finance</t>
        </is>
      </c>
      <c r="D527" s="5" t="inlineStr">
        <is>
          <t>L3</t>
        </is>
      </c>
      <c r="E527" s="5" t="n">
        <v>0.8</v>
      </c>
      <c r="F527" s="5" t="n">
        <v>51550</v>
      </c>
      <c r="G527" s="41" t="n">
        <v>44131</v>
      </c>
      <c r="H527" s="41" t="n">
        <v>45965</v>
      </c>
      <c r="I527" s="42">
        <f>IF(H527="",DATE(2099,12,31),H527)</f>
        <v/>
      </c>
      <c r="J527" s="23">
        <f>F527*E527</f>
        <v/>
      </c>
      <c r="K527" s="23">
        <f>J527*INDEX(Settings!$C$31:$C$36,MATCH(D527,Settings!$B$31:$B$36,0))</f>
        <v/>
      </c>
      <c r="L527" s="23">
        <f>J527+K527</f>
        <v/>
      </c>
      <c r="M527" s="23">
        <f>MIN(L527,Settings!$C$25)</f>
        <v/>
      </c>
      <c r="N527" s="23">
        <f>IF(B527="IT",L527*Settings!$C$11+L527*Settings!$C$12,M527*Settings!$C$16+M527*Settings!$C$17+L527*Settings!$C$18+L527*Settings!$C$19+L527*Settings!$C$20+L527*Settings!$C$21*Settings!$C$22)</f>
        <v/>
      </c>
      <c r="O527" s="23">
        <f>IF(B527="IT",J527/Settings!$C$13,0)</f>
        <v/>
      </c>
      <c r="P527" s="23">
        <f>L527+N527+O527</f>
        <v/>
      </c>
    </row>
    <row r="528">
      <c r="A528" s="5" t="inlineStr">
        <is>
          <t>E00796</t>
        </is>
      </c>
      <c r="B528" s="5" t="inlineStr">
        <is>
          <t>IT</t>
        </is>
      </c>
      <c r="C528" s="5" t="inlineStr">
        <is>
          <t>Sales</t>
        </is>
      </c>
      <c r="D528" s="5" t="inlineStr">
        <is>
          <t>L1</t>
        </is>
      </c>
      <c r="E528" s="5" t="n">
        <v>1</v>
      </c>
      <c r="F528" s="5" t="n">
        <v>27250</v>
      </c>
      <c r="G528" s="41" t="n">
        <v>45313</v>
      </c>
      <c r="H528" s="41" t="n">
        <v>45871</v>
      </c>
      <c r="I528" s="42">
        <f>IF(H528="",DATE(2099,12,31),H528)</f>
        <v/>
      </c>
      <c r="J528" s="23">
        <f>F528*E528</f>
        <v/>
      </c>
      <c r="K528" s="23">
        <f>J528*INDEX(Settings!$C$31:$C$36,MATCH(D528,Settings!$B$31:$B$36,0))</f>
        <v/>
      </c>
      <c r="L528" s="23">
        <f>J528+K528</f>
        <v/>
      </c>
      <c r="M528" s="23">
        <f>MIN(L528,Settings!$C$25)</f>
        <v/>
      </c>
      <c r="N528" s="23">
        <f>IF(B528="IT",L528*Settings!$C$11+L528*Settings!$C$12,M528*Settings!$C$16+M528*Settings!$C$17+L528*Settings!$C$18+L528*Settings!$C$19+L528*Settings!$C$20+L528*Settings!$C$21*Settings!$C$22)</f>
        <v/>
      </c>
      <c r="O528" s="23">
        <f>IF(B528="IT",J528/Settings!$C$13,0)</f>
        <v/>
      </c>
      <c r="P528" s="23">
        <f>L528+N528+O528</f>
        <v/>
      </c>
    </row>
    <row r="529">
      <c r="A529" s="5" t="inlineStr">
        <is>
          <t>E00797</t>
        </is>
      </c>
      <c r="B529" s="5" t="inlineStr">
        <is>
          <t>PL</t>
        </is>
      </c>
      <c r="C529" s="5" t="inlineStr">
        <is>
          <t>Customer Service</t>
        </is>
      </c>
      <c r="D529" s="5" t="inlineStr">
        <is>
          <t>L2</t>
        </is>
      </c>
      <c r="E529" s="5" t="n">
        <v>1</v>
      </c>
      <c r="F529" s="5" t="n">
        <v>24200</v>
      </c>
      <c r="G529" s="41" t="n">
        <v>45757</v>
      </c>
      <c r="H529" s="41" t="n"/>
      <c r="I529" s="42">
        <f>IF(H529="",DATE(2099,12,31),H529)</f>
        <v/>
      </c>
      <c r="J529" s="23">
        <f>F529*E529</f>
        <v/>
      </c>
      <c r="K529" s="23">
        <f>J529*INDEX(Settings!$C$31:$C$36,MATCH(D529,Settings!$B$31:$B$36,0))</f>
        <v/>
      </c>
      <c r="L529" s="23">
        <f>J529+K529</f>
        <v/>
      </c>
      <c r="M529" s="23">
        <f>MIN(L529,Settings!$C$25)</f>
        <v/>
      </c>
      <c r="N529" s="23">
        <f>IF(B529="IT",L529*Settings!$C$11+L529*Settings!$C$12,M529*Settings!$C$16+M529*Settings!$C$17+L529*Settings!$C$18+L529*Settings!$C$19+L529*Settings!$C$20+L529*Settings!$C$21*Settings!$C$22)</f>
        <v/>
      </c>
      <c r="O529" s="23">
        <f>IF(B529="IT",J529/Settings!$C$13,0)</f>
        <v/>
      </c>
      <c r="P529" s="23">
        <f>L529+N529+O529</f>
        <v/>
      </c>
    </row>
    <row r="530">
      <c r="A530" s="5" t="inlineStr">
        <is>
          <t>E00798</t>
        </is>
      </c>
      <c r="B530" s="5" t="inlineStr">
        <is>
          <t>IT</t>
        </is>
      </c>
      <c r="C530" s="5" t="inlineStr">
        <is>
          <t>Operations</t>
        </is>
      </c>
      <c r="D530" s="5" t="inlineStr">
        <is>
          <t>L4</t>
        </is>
      </c>
      <c r="E530" s="5" t="n">
        <v>1</v>
      </c>
      <c r="F530" s="5" t="n">
        <v>53400</v>
      </c>
      <c r="G530" s="41" t="n">
        <v>45485</v>
      </c>
      <c r="H530" s="41" t="n"/>
      <c r="I530" s="42">
        <f>IF(H530="",DATE(2099,12,31),H530)</f>
        <v/>
      </c>
      <c r="J530" s="23">
        <f>F530*E530</f>
        <v/>
      </c>
      <c r="K530" s="23">
        <f>J530*INDEX(Settings!$C$31:$C$36,MATCH(D530,Settings!$B$31:$B$36,0))</f>
        <v/>
      </c>
      <c r="L530" s="23">
        <f>J530+K530</f>
        <v/>
      </c>
      <c r="M530" s="23">
        <f>MIN(L530,Settings!$C$25)</f>
        <v/>
      </c>
      <c r="N530" s="23">
        <f>IF(B530="IT",L530*Settings!$C$11+L530*Settings!$C$12,M530*Settings!$C$16+M530*Settings!$C$17+L530*Settings!$C$18+L530*Settings!$C$19+L530*Settings!$C$20+L530*Settings!$C$21*Settings!$C$22)</f>
        <v/>
      </c>
      <c r="O530" s="23">
        <f>IF(B530="IT",J530/Settings!$C$13,0)</f>
        <v/>
      </c>
      <c r="P530" s="23">
        <f>L530+N530+O530</f>
        <v/>
      </c>
    </row>
    <row r="531">
      <c r="A531" s="5" t="inlineStr">
        <is>
          <t>E00802</t>
        </is>
      </c>
      <c r="B531" s="5" t="inlineStr">
        <is>
          <t>IT</t>
        </is>
      </c>
      <c r="C531" s="5" t="inlineStr">
        <is>
          <t>HR</t>
        </is>
      </c>
      <c r="D531" s="5" t="inlineStr">
        <is>
          <t>L1</t>
        </is>
      </c>
      <c r="E531" s="5" t="n">
        <v>1</v>
      </c>
      <c r="F531" s="5" t="n">
        <v>26550</v>
      </c>
      <c r="G531" s="41" t="n">
        <v>45813</v>
      </c>
      <c r="H531" s="41" t="n"/>
      <c r="I531" s="42">
        <f>IF(H531="",DATE(2099,12,31),H531)</f>
        <v/>
      </c>
      <c r="J531" s="23">
        <f>F531*E531</f>
        <v/>
      </c>
      <c r="K531" s="23">
        <f>J531*INDEX(Settings!$C$31:$C$36,MATCH(D531,Settings!$B$31:$B$36,0))</f>
        <v/>
      </c>
      <c r="L531" s="23">
        <f>J531+K531</f>
        <v/>
      </c>
      <c r="M531" s="23">
        <f>MIN(L531,Settings!$C$25)</f>
        <v/>
      </c>
      <c r="N531" s="23">
        <f>IF(B531="IT",L531*Settings!$C$11+L531*Settings!$C$12,M531*Settings!$C$16+M531*Settings!$C$17+L531*Settings!$C$18+L531*Settings!$C$19+L531*Settings!$C$20+L531*Settings!$C$21*Settings!$C$22)</f>
        <v/>
      </c>
      <c r="O531" s="23">
        <f>IF(B531="IT",J531/Settings!$C$13,0)</f>
        <v/>
      </c>
      <c r="P531" s="23">
        <f>L531+N531+O531</f>
        <v/>
      </c>
    </row>
    <row r="532">
      <c r="A532" s="5" t="inlineStr">
        <is>
          <t>E00804</t>
        </is>
      </c>
      <c r="B532" s="5" t="inlineStr">
        <is>
          <t>PL</t>
        </is>
      </c>
      <c r="C532" s="5" t="inlineStr">
        <is>
          <t>Operations</t>
        </is>
      </c>
      <c r="D532" s="5" t="inlineStr">
        <is>
          <t>L1</t>
        </is>
      </c>
      <c r="E532" s="5" t="n">
        <v>1</v>
      </c>
      <c r="F532" s="5" t="n">
        <v>16850</v>
      </c>
      <c r="G532" s="41" t="n">
        <v>42264</v>
      </c>
      <c r="H532" s="41" t="n">
        <v>45939</v>
      </c>
      <c r="I532" s="42">
        <f>IF(H532="",DATE(2099,12,31),H532)</f>
        <v/>
      </c>
      <c r="J532" s="23">
        <f>F532*E532</f>
        <v/>
      </c>
      <c r="K532" s="23">
        <f>J532*INDEX(Settings!$C$31:$C$36,MATCH(D532,Settings!$B$31:$B$36,0))</f>
        <v/>
      </c>
      <c r="L532" s="23">
        <f>J532+K532</f>
        <v/>
      </c>
      <c r="M532" s="23">
        <f>MIN(L532,Settings!$C$25)</f>
        <v/>
      </c>
      <c r="N532" s="23">
        <f>IF(B532="IT",L532*Settings!$C$11+L532*Settings!$C$12,M532*Settings!$C$16+M532*Settings!$C$17+L532*Settings!$C$18+L532*Settings!$C$19+L532*Settings!$C$20+L532*Settings!$C$21*Settings!$C$22)</f>
        <v/>
      </c>
      <c r="O532" s="23">
        <f>IF(B532="IT",J532/Settings!$C$13,0)</f>
        <v/>
      </c>
      <c r="P532" s="23">
        <f>L532+N532+O532</f>
        <v/>
      </c>
    </row>
    <row r="533">
      <c r="A533" s="5" t="inlineStr">
        <is>
          <t>E00808</t>
        </is>
      </c>
      <c r="B533" s="5" t="inlineStr">
        <is>
          <t>IT</t>
        </is>
      </c>
      <c r="C533" s="5" t="inlineStr">
        <is>
          <t>Customer Service</t>
        </is>
      </c>
      <c r="D533" s="5" t="inlineStr">
        <is>
          <t>L2</t>
        </is>
      </c>
      <c r="E533" s="5" t="n">
        <v>1</v>
      </c>
      <c r="F533" s="5" t="n">
        <v>25350</v>
      </c>
      <c r="G533" s="41" t="n">
        <v>46082</v>
      </c>
      <c r="H533" s="41" t="n">
        <v>46099</v>
      </c>
      <c r="I533" s="42">
        <f>IF(H533="",DATE(2099,12,31),H533)</f>
        <v/>
      </c>
      <c r="J533" s="23">
        <f>F533*E533</f>
        <v/>
      </c>
      <c r="K533" s="23">
        <f>J533*INDEX(Settings!$C$31:$C$36,MATCH(D533,Settings!$B$31:$B$36,0))</f>
        <v/>
      </c>
      <c r="L533" s="23">
        <f>J533+K533</f>
        <v/>
      </c>
      <c r="M533" s="23">
        <f>MIN(L533,Settings!$C$25)</f>
        <v/>
      </c>
      <c r="N533" s="23">
        <f>IF(B533="IT",L533*Settings!$C$11+L533*Settings!$C$12,M533*Settings!$C$16+M533*Settings!$C$17+L533*Settings!$C$18+L533*Settings!$C$19+L533*Settings!$C$20+L533*Settings!$C$21*Settings!$C$22)</f>
        <v/>
      </c>
      <c r="O533" s="23">
        <f>IF(B533="IT",J533/Settings!$C$13,0)</f>
        <v/>
      </c>
      <c r="P533" s="23">
        <f>L533+N533+O533</f>
        <v/>
      </c>
    </row>
    <row r="534">
      <c r="A534" s="5" t="inlineStr">
        <is>
          <t>E00809</t>
        </is>
      </c>
      <c r="B534" s="5" t="inlineStr">
        <is>
          <t>PL</t>
        </is>
      </c>
      <c r="C534" s="5" t="inlineStr">
        <is>
          <t>Operations</t>
        </is>
      </c>
      <c r="D534" s="5" t="inlineStr">
        <is>
          <t>L4</t>
        </is>
      </c>
      <c r="E534" s="5" t="n">
        <v>1</v>
      </c>
      <c r="F534" s="5" t="n">
        <v>38400</v>
      </c>
      <c r="G534" s="41" t="n">
        <v>44990</v>
      </c>
      <c r="H534" s="41" t="n"/>
      <c r="I534" s="42">
        <f>IF(H534="",DATE(2099,12,31),H534)</f>
        <v/>
      </c>
      <c r="J534" s="23">
        <f>F534*E534</f>
        <v/>
      </c>
      <c r="K534" s="23">
        <f>J534*INDEX(Settings!$C$31:$C$36,MATCH(D534,Settings!$B$31:$B$36,0))</f>
        <v/>
      </c>
      <c r="L534" s="23">
        <f>J534+K534</f>
        <v/>
      </c>
      <c r="M534" s="23">
        <f>MIN(L534,Settings!$C$25)</f>
        <v/>
      </c>
      <c r="N534" s="23">
        <f>IF(B534="IT",L534*Settings!$C$11+L534*Settings!$C$12,M534*Settings!$C$16+M534*Settings!$C$17+L534*Settings!$C$18+L534*Settings!$C$19+L534*Settings!$C$20+L534*Settings!$C$21*Settings!$C$22)</f>
        <v/>
      </c>
      <c r="O534" s="23">
        <f>IF(B534="IT",J534/Settings!$C$13,0)</f>
        <v/>
      </c>
      <c r="P534" s="23">
        <f>L534+N534+O534</f>
        <v/>
      </c>
    </row>
    <row r="535">
      <c r="A535" s="5" t="inlineStr">
        <is>
          <t>E00811</t>
        </is>
      </c>
      <c r="B535" s="5" t="inlineStr">
        <is>
          <t>PL</t>
        </is>
      </c>
      <c r="C535" s="5" t="inlineStr">
        <is>
          <t>Finance</t>
        </is>
      </c>
      <c r="D535" s="5" t="inlineStr">
        <is>
          <t>L1</t>
        </is>
      </c>
      <c r="E535" s="5" t="n">
        <v>1</v>
      </c>
      <c r="F535" s="5" t="n">
        <v>26500</v>
      </c>
      <c r="G535" s="41" t="n">
        <v>45415</v>
      </c>
      <c r="H535" s="41" t="n"/>
      <c r="I535" s="42">
        <f>IF(H535="",DATE(2099,12,31),H535)</f>
        <v/>
      </c>
      <c r="J535" s="23">
        <f>F535*E535</f>
        <v/>
      </c>
      <c r="K535" s="23">
        <f>J535*INDEX(Settings!$C$31:$C$36,MATCH(D535,Settings!$B$31:$B$36,0))</f>
        <v/>
      </c>
      <c r="L535" s="23">
        <f>J535+K535</f>
        <v/>
      </c>
      <c r="M535" s="23">
        <f>MIN(L535,Settings!$C$25)</f>
        <v/>
      </c>
      <c r="N535" s="23">
        <f>IF(B535="IT",L535*Settings!$C$11+L535*Settings!$C$12,M535*Settings!$C$16+M535*Settings!$C$17+L535*Settings!$C$18+L535*Settings!$C$19+L535*Settings!$C$20+L535*Settings!$C$21*Settings!$C$22)</f>
        <v/>
      </c>
      <c r="O535" s="23">
        <f>IF(B535="IT",J535/Settings!$C$13,0)</f>
        <v/>
      </c>
      <c r="P535" s="23">
        <f>L535+N535+O535</f>
        <v/>
      </c>
    </row>
    <row r="536">
      <c r="A536" s="5" t="inlineStr">
        <is>
          <t>E00812</t>
        </is>
      </c>
      <c r="B536" s="5" t="inlineStr">
        <is>
          <t>PL</t>
        </is>
      </c>
      <c r="C536" s="5" t="inlineStr">
        <is>
          <t>Operations</t>
        </is>
      </c>
      <c r="D536" s="5" t="inlineStr">
        <is>
          <t>L1</t>
        </is>
      </c>
      <c r="E536" s="5" t="n">
        <v>1</v>
      </c>
      <c r="F536" s="5" t="n">
        <v>18050</v>
      </c>
      <c r="G536" s="41" t="n">
        <v>45508</v>
      </c>
      <c r="H536" s="41" t="n"/>
      <c r="I536" s="42">
        <f>IF(H536="",DATE(2099,12,31),H536)</f>
        <v/>
      </c>
      <c r="J536" s="23">
        <f>F536*E536</f>
        <v/>
      </c>
      <c r="K536" s="23">
        <f>J536*INDEX(Settings!$C$31:$C$36,MATCH(D536,Settings!$B$31:$B$36,0))</f>
        <v/>
      </c>
      <c r="L536" s="23">
        <f>J536+K536</f>
        <v/>
      </c>
      <c r="M536" s="23">
        <f>MIN(L536,Settings!$C$25)</f>
        <v/>
      </c>
      <c r="N536" s="23">
        <f>IF(B536="IT",L536*Settings!$C$11+L536*Settings!$C$12,M536*Settings!$C$16+M536*Settings!$C$17+L536*Settings!$C$18+L536*Settings!$C$19+L536*Settings!$C$20+L536*Settings!$C$21*Settings!$C$22)</f>
        <v/>
      </c>
      <c r="O536" s="23">
        <f>IF(B536="IT",J536/Settings!$C$13,0)</f>
        <v/>
      </c>
      <c r="P536" s="23">
        <f>L536+N536+O536</f>
        <v/>
      </c>
    </row>
    <row r="537">
      <c r="A537" s="5" t="inlineStr">
        <is>
          <t>E00813</t>
        </is>
      </c>
      <c r="B537" s="5" t="inlineStr">
        <is>
          <t>PL</t>
        </is>
      </c>
      <c r="C537" s="5" t="inlineStr">
        <is>
          <t>Customer Service</t>
        </is>
      </c>
      <c r="D537" s="5" t="inlineStr">
        <is>
          <t>L1</t>
        </is>
      </c>
      <c r="E537" s="5" t="n">
        <v>1</v>
      </c>
      <c r="F537" s="5" t="n">
        <v>17100</v>
      </c>
      <c r="G537" s="41" t="n">
        <v>45994</v>
      </c>
      <c r="H537" s="41" t="n"/>
      <c r="I537" s="42">
        <f>IF(H537="",DATE(2099,12,31),H537)</f>
        <v/>
      </c>
      <c r="J537" s="23">
        <f>F537*E537</f>
        <v/>
      </c>
      <c r="K537" s="23">
        <f>J537*INDEX(Settings!$C$31:$C$36,MATCH(D537,Settings!$B$31:$B$36,0))</f>
        <v/>
      </c>
      <c r="L537" s="23">
        <f>J537+K537</f>
        <v/>
      </c>
      <c r="M537" s="23">
        <f>MIN(L537,Settings!$C$25)</f>
        <v/>
      </c>
      <c r="N537" s="23">
        <f>IF(B537="IT",L537*Settings!$C$11+L537*Settings!$C$12,M537*Settings!$C$16+M537*Settings!$C$17+L537*Settings!$C$18+L537*Settings!$C$19+L537*Settings!$C$20+L537*Settings!$C$21*Settings!$C$22)</f>
        <v/>
      </c>
      <c r="O537" s="23">
        <f>IF(B537="IT",J537/Settings!$C$13,0)</f>
        <v/>
      </c>
      <c r="P537" s="23">
        <f>L537+N537+O537</f>
        <v/>
      </c>
    </row>
    <row r="538">
      <c r="A538" s="5" t="inlineStr">
        <is>
          <t>E00816</t>
        </is>
      </c>
      <c r="B538" s="5" t="inlineStr">
        <is>
          <t>IT</t>
        </is>
      </c>
      <c r="C538" s="5" t="inlineStr">
        <is>
          <t>Customer Service</t>
        </is>
      </c>
      <c r="D538" s="5" t="inlineStr">
        <is>
          <t>L2</t>
        </is>
      </c>
      <c r="E538" s="5" t="n">
        <v>1</v>
      </c>
      <c r="F538" s="5" t="n">
        <v>23900</v>
      </c>
      <c r="G538" s="41" t="n">
        <v>45782</v>
      </c>
      <c r="H538" s="41" t="n"/>
      <c r="I538" s="42">
        <f>IF(H538="",DATE(2099,12,31),H538)</f>
        <v/>
      </c>
      <c r="J538" s="23">
        <f>F538*E538</f>
        <v/>
      </c>
      <c r="K538" s="23">
        <f>J538*INDEX(Settings!$C$31:$C$36,MATCH(D538,Settings!$B$31:$B$36,0))</f>
        <v/>
      </c>
      <c r="L538" s="23">
        <f>J538+K538</f>
        <v/>
      </c>
      <c r="M538" s="23">
        <f>MIN(L538,Settings!$C$25)</f>
        <v/>
      </c>
      <c r="N538" s="23">
        <f>IF(B538="IT",L538*Settings!$C$11+L538*Settings!$C$12,M538*Settings!$C$16+M538*Settings!$C$17+L538*Settings!$C$18+L538*Settings!$C$19+L538*Settings!$C$20+L538*Settings!$C$21*Settings!$C$22)</f>
        <v/>
      </c>
      <c r="O538" s="23">
        <f>IF(B538="IT",J538/Settings!$C$13,0)</f>
        <v/>
      </c>
      <c r="P538" s="23">
        <f>L538+N538+O538</f>
        <v/>
      </c>
    </row>
    <row r="539">
      <c r="A539" s="5" t="inlineStr">
        <is>
          <t>E00817</t>
        </is>
      </c>
      <c r="B539" s="5" t="inlineStr">
        <is>
          <t>PL</t>
        </is>
      </c>
      <c r="C539" s="5" t="inlineStr">
        <is>
          <t>Tech</t>
        </is>
      </c>
      <c r="D539" s="5" t="inlineStr">
        <is>
          <t>L3</t>
        </is>
      </c>
      <c r="E539" s="5" t="n">
        <v>0.8</v>
      </c>
      <c r="F539" s="5" t="n">
        <v>40800</v>
      </c>
      <c r="G539" s="41" t="n">
        <v>45094</v>
      </c>
      <c r="H539" s="41" t="n"/>
      <c r="I539" s="42">
        <f>IF(H539="",DATE(2099,12,31),H539)</f>
        <v/>
      </c>
      <c r="J539" s="23">
        <f>F539*E539</f>
        <v/>
      </c>
      <c r="K539" s="23">
        <f>J539*INDEX(Settings!$C$31:$C$36,MATCH(D539,Settings!$B$31:$B$36,0))</f>
        <v/>
      </c>
      <c r="L539" s="23">
        <f>J539+K539</f>
        <v/>
      </c>
      <c r="M539" s="23">
        <f>MIN(L539,Settings!$C$25)</f>
        <v/>
      </c>
      <c r="N539" s="23">
        <f>IF(B539="IT",L539*Settings!$C$11+L539*Settings!$C$12,M539*Settings!$C$16+M539*Settings!$C$17+L539*Settings!$C$18+L539*Settings!$C$19+L539*Settings!$C$20+L539*Settings!$C$21*Settings!$C$22)</f>
        <v/>
      </c>
      <c r="O539" s="23">
        <f>IF(B539="IT",J539/Settings!$C$13,0)</f>
        <v/>
      </c>
      <c r="P539" s="23">
        <f>L539+N539+O539</f>
        <v/>
      </c>
    </row>
    <row r="540">
      <c r="A540" s="5" t="inlineStr">
        <is>
          <t>E00818</t>
        </is>
      </c>
      <c r="B540" s="5" t="inlineStr">
        <is>
          <t>PL</t>
        </is>
      </c>
      <c r="C540" s="5" t="inlineStr">
        <is>
          <t>Operations</t>
        </is>
      </c>
      <c r="D540" s="5" t="inlineStr">
        <is>
          <t>L3</t>
        </is>
      </c>
      <c r="E540" s="5" t="n">
        <v>1</v>
      </c>
      <c r="F540" s="5" t="n">
        <v>31600</v>
      </c>
      <c r="G540" s="41" t="n">
        <v>45243</v>
      </c>
      <c r="H540" s="41" t="n"/>
      <c r="I540" s="42">
        <f>IF(H540="",DATE(2099,12,31),H540)</f>
        <v/>
      </c>
      <c r="J540" s="23">
        <f>F540*E540</f>
        <v/>
      </c>
      <c r="K540" s="23">
        <f>J540*INDEX(Settings!$C$31:$C$36,MATCH(D540,Settings!$B$31:$B$36,0))</f>
        <v/>
      </c>
      <c r="L540" s="23">
        <f>J540+K540</f>
        <v/>
      </c>
      <c r="M540" s="23">
        <f>MIN(L540,Settings!$C$25)</f>
        <v/>
      </c>
      <c r="N540" s="23">
        <f>IF(B540="IT",L540*Settings!$C$11+L540*Settings!$C$12,M540*Settings!$C$16+M540*Settings!$C$17+L540*Settings!$C$18+L540*Settings!$C$19+L540*Settings!$C$20+L540*Settings!$C$21*Settings!$C$22)</f>
        <v/>
      </c>
      <c r="O540" s="23">
        <f>IF(B540="IT",J540/Settings!$C$13,0)</f>
        <v/>
      </c>
      <c r="P540" s="23">
        <f>L540+N540+O540</f>
        <v/>
      </c>
    </row>
    <row r="541">
      <c r="A541" s="5" t="inlineStr">
        <is>
          <t>E00819</t>
        </is>
      </c>
      <c r="B541" s="5" t="inlineStr">
        <is>
          <t>IT</t>
        </is>
      </c>
      <c r="C541" s="5" t="inlineStr">
        <is>
          <t>Customer Service</t>
        </is>
      </c>
      <c r="D541" s="5" t="inlineStr">
        <is>
          <t>L2</t>
        </is>
      </c>
      <c r="E541" s="5" t="n">
        <v>1</v>
      </c>
      <c r="F541" s="5" t="n">
        <v>29750</v>
      </c>
      <c r="G541" s="41" t="n">
        <v>42258</v>
      </c>
      <c r="H541" s="41" t="n"/>
      <c r="I541" s="42">
        <f>IF(H541="",DATE(2099,12,31),H541)</f>
        <v/>
      </c>
      <c r="J541" s="23">
        <f>F541*E541</f>
        <v/>
      </c>
      <c r="K541" s="23">
        <f>J541*INDEX(Settings!$C$31:$C$36,MATCH(D541,Settings!$B$31:$B$36,0))</f>
        <v/>
      </c>
      <c r="L541" s="23">
        <f>J541+K541</f>
        <v/>
      </c>
      <c r="M541" s="23">
        <f>MIN(L541,Settings!$C$25)</f>
        <v/>
      </c>
      <c r="N541" s="23">
        <f>IF(B541="IT",L541*Settings!$C$11+L541*Settings!$C$12,M541*Settings!$C$16+M541*Settings!$C$17+L541*Settings!$C$18+L541*Settings!$C$19+L541*Settings!$C$20+L541*Settings!$C$21*Settings!$C$22)</f>
        <v/>
      </c>
      <c r="O541" s="23">
        <f>IF(B541="IT",J541/Settings!$C$13,0)</f>
        <v/>
      </c>
      <c r="P541" s="23">
        <f>L541+N541+O541</f>
        <v/>
      </c>
    </row>
    <row r="542">
      <c r="A542" s="5" t="inlineStr">
        <is>
          <t>E00822</t>
        </is>
      </c>
      <c r="B542" s="5" t="inlineStr">
        <is>
          <t>PL</t>
        </is>
      </c>
      <c r="C542" s="5" t="inlineStr">
        <is>
          <t>Customer Service</t>
        </is>
      </c>
      <c r="D542" s="5" t="inlineStr">
        <is>
          <t>L1</t>
        </is>
      </c>
      <c r="E542" s="5" t="n">
        <v>1</v>
      </c>
      <c r="F542" s="5" t="n">
        <v>15350</v>
      </c>
      <c r="G542" s="41" t="n">
        <v>42522</v>
      </c>
      <c r="H542" s="41" t="n"/>
      <c r="I542" s="42">
        <f>IF(H542="",DATE(2099,12,31),H542)</f>
        <v/>
      </c>
      <c r="J542" s="23">
        <f>F542*E542</f>
        <v/>
      </c>
      <c r="K542" s="23">
        <f>J542*INDEX(Settings!$C$31:$C$36,MATCH(D542,Settings!$B$31:$B$36,0))</f>
        <v/>
      </c>
      <c r="L542" s="23">
        <f>J542+K542</f>
        <v/>
      </c>
      <c r="M542" s="23">
        <f>MIN(L542,Settings!$C$25)</f>
        <v/>
      </c>
      <c r="N542" s="23">
        <f>IF(B542="IT",L542*Settings!$C$11+L542*Settings!$C$12,M542*Settings!$C$16+M542*Settings!$C$17+L542*Settings!$C$18+L542*Settings!$C$19+L542*Settings!$C$20+L542*Settings!$C$21*Settings!$C$22)</f>
        <v/>
      </c>
      <c r="O542" s="23">
        <f>IF(B542="IT",J542/Settings!$C$13,0)</f>
        <v/>
      </c>
      <c r="P542" s="23">
        <f>L542+N542+O542</f>
        <v/>
      </c>
    </row>
    <row r="543">
      <c r="A543" s="5" t="inlineStr">
        <is>
          <t>E00824</t>
        </is>
      </c>
      <c r="B543" s="5" t="inlineStr">
        <is>
          <t>PL</t>
        </is>
      </c>
      <c r="C543" s="5" t="inlineStr">
        <is>
          <t>Operations</t>
        </is>
      </c>
      <c r="D543" s="5" t="inlineStr">
        <is>
          <t>L5</t>
        </is>
      </c>
      <c r="E543" s="5" t="n">
        <v>1</v>
      </c>
      <c r="F543" s="5" t="n">
        <v>57000</v>
      </c>
      <c r="G543" s="41" t="n">
        <v>46046</v>
      </c>
      <c r="H543" s="41" t="n"/>
      <c r="I543" s="42">
        <f>IF(H543="",DATE(2099,12,31),H543)</f>
        <v/>
      </c>
      <c r="J543" s="23">
        <f>F543*E543</f>
        <v/>
      </c>
      <c r="K543" s="23">
        <f>J543*INDEX(Settings!$C$31:$C$36,MATCH(D543,Settings!$B$31:$B$36,0))</f>
        <v/>
      </c>
      <c r="L543" s="23">
        <f>J543+K543</f>
        <v/>
      </c>
      <c r="M543" s="23">
        <f>MIN(L543,Settings!$C$25)</f>
        <v/>
      </c>
      <c r="N543" s="23">
        <f>IF(B543="IT",L543*Settings!$C$11+L543*Settings!$C$12,M543*Settings!$C$16+M543*Settings!$C$17+L543*Settings!$C$18+L543*Settings!$C$19+L543*Settings!$C$20+L543*Settings!$C$21*Settings!$C$22)</f>
        <v/>
      </c>
      <c r="O543" s="23">
        <f>IF(B543="IT",J543/Settings!$C$13,0)</f>
        <v/>
      </c>
      <c r="P543" s="23">
        <f>L543+N543+O543</f>
        <v/>
      </c>
    </row>
    <row r="544">
      <c r="A544" s="5" t="inlineStr">
        <is>
          <t>E00825</t>
        </is>
      </c>
      <c r="B544" s="5" t="inlineStr">
        <is>
          <t>IT</t>
        </is>
      </c>
      <c r="C544" s="5" t="inlineStr">
        <is>
          <t>Tech</t>
        </is>
      </c>
      <c r="D544" s="5" t="inlineStr">
        <is>
          <t>L5</t>
        </is>
      </c>
      <c r="E544" s="5" t="n">
        <v>1</v>
      </c>
      <c r="F544" s="5" t="n">
        <v>95750</v>
      </c>
      <c r="G544" s="41" t="n">
        <v>44275</v>
      </c>
      <c r="H544" s="41" t="n"/>
      <c r="I544" s="42">
        <f>IF(H544="",DATE(2099,12,31),H544)</f>
        <v/>
      </c>
      <c r="J544" s="23">
        <f>F544*E544</f>
        <v/>
      </c>
      <c r="K544" s="23">
        <f>J544*INDEX(Settings!$C$31:$C$36,MATCH(D544,Settings!$B$31:$B$36,0))</f>
        <v/>
      </c>
      <c r="L544" s="23">
        <f>J544+K544</f>
        <v/>
      </c>
      <c r="M544" s="23">
        <f>MIN(L544,Settings!$C$25)</f>
        <v/>
      </c>
      <c r="N544" s="23">
        <f>IF(B544="IT",L544*Settings!$C$11+L544*Settings!$C$12,M544*Settings!$C$16+M544*Settings!$C$17+L544*Settings!$C$18+L544*Settings!$C$19+L544*Settings!$C$20+L544*Settings!$C$21*Settings!$C$22)</f>
        <v/>
      </c>
      <c r="O544" s="23">
        <f>IF(B544="IT",J544/Settings!$C$13,0)</f>
        <v/>
      </c>
      <c r="P544" s="23">
        <f>L544+N544+O544</f>
        <v/>
      </c>
    </row>
    <row r="545">
      <c r="A545" s="5" t="inlineStr">
        <is>
          <t>E00826</t>
        </is>
      </c>
      <c r="B545" s="5" t="inlineStr">
        <is>
          <t>IT</t>
        </is>
      </c>
      <c r="C545" s="5" t="inlineStr">
        <is>
          <t>Operations</t>
        </is>
      </c>
      <c r="D545" s="5" t="inlineStr">
        <is>
          <t>L2</t>
        </is>
      </c>
      <c r="E545" s="5" t="n">
        <v>1</v>
      </c>
      <c r="F545" s="5" t="n">
        <v>30300</v>
      </c>
      <c r="G545" s="41" t="n">
        <v>46015</v>
      </c>
      <c r="H545" s="41" t="n"/>
      <c r="I545" s="42">
        <f>IF(H545="",DATE(2099,12,31),H545)</f>
        <v/>
      </c>
      <c r="J545" s="23">
        <f>F545*E545</f>
        <v/>
      </c>
      <c r="K545" s="23">
        <f>J545*INDEX(Settings!$C$31:$C$36,MATCH(D545,Settings!$B$31:$B$36,0))</f>
        <v/>
      </c>
      <c r="L545" s="23">
        <f>J545+K545</f>
        <v/>
      </c>
      <c r="M545" s="23">
        <f>MIN(L545,Settings!$C$25)</f>
        <v/>
      </c>
      <c r="N545" s="23">
        <f>IF(B545="IT",L545*Settings!$C$11+L545*Settings!$C$12,M545*Settings!$C$16+M545*Settings!$C$17+L545*Settings!$C$18+L545*Settings!$C$19+L545*Settings!$C$20+L545*Settings!$C$21*Settings!$C$22)</f>
        <v/>
      </c>
      <c r="O545" s="23">
        <f>IF(B545="IT",J545/Settings!$C$13,0)</f>
        <v/>
      </c>
      <c r="P545" s="23">
        <f>L545+N545+O545</f>
        <v/>
      </c>
    </row>
    <row r="546">
      <c r="A546" s="5" t="inlineStr">
        <is>
          <t>E00828</t>
        </is>
      </c>
      <c r="B546" s="5" t="inlineStr">
        <is>
          <t>IT</t>
        </is>
      </c>
      <c r="C546" s="5" t="inlineStr">
        <is>
          <t>Customer Service</t>
        </is>
      </c>
      <c r="D546" s="5" t="inlineStr">
        <is>
          <t>L1</t>
        </is>
      </c>
      <c r="E546" s="5" t="n">
        <v>1</v>
      </c>
      <c r="F546" s="5" t="n">
        <v>22100</v>
      </c>
      <c r="G546" s="41" t="n">
        <v>45949</v>
      </c>
      <c r="H546" s="41" t="n">
        <v>46135</v>
      </c>
      <c r="I546" s="42">
        <f>IF(H546="",DATE(2099,12,31),H546)</f>
        <v/>
      </c>
      <c r="J546" s="23">
        <f>F546*E546</f>
        <v/>
      </c>
      <c r="K546" s="23">
        <f>J546*INDEX(Settings!$C$31:$C$36,MATCH(D546,Settings!$B$31:$B$36,0))</f>
        <v/>
      </c>
      <c r="L546" s="23">
        <f>J546+K546</f>
        <v/>
      </c>
      <c r="M546" s="23">
        <f>MIN(L546,Settings!$C$25)</f>
        <v/>
      </c>
      <c r="N546" s="23">
        <f>IF(B546="IT",L546*Settings!$C$11+L546*Settings!$C$12,M546*Settings!$C$16+M546*Settings!$C$17+L546*Settings!$C$18+L546*Settings!$C$19+L546*Settings!$C$20+L546*Settings!$C$21*Settings!$C$22)</f>
        <v/>
      </c>
      <c r="O546" s="23">
        <f>IF(B546="IT",J546/Settings!$C$13,0)</f>
        <v/>
      </c>
      <c r="P546" s="23">
        <f>L546+N546+O546</f>
        <v/>
      </c>
    </row>
    <row r="547">
      <c r="A547" s="5" t="inlineStr">
        <is>
          <t>E00829</t>
        </is>
      </c>
      <c r="B547" s="5" t="inlineStr">
        <is>
          <t>IT</t>
        </is>
      </c>
      <c r="C547" s="5" t="inlineStr">
        <is>
          <t>Finance</t>
        </is>
      </c>
      <c r="D547" s="5" t="inlineStr">
        <is>
          <t>L2</t>
        </is>
      </c>
      <c r="E547" s="5" t="n">
        <v>1</v>
      </c>
      <c r="F547" s="5" t="n">
        <v>33350</v>
      </c>
      <c r="G547" s="41" t="n">
        <v>43571</v>
      </c>
      <c r="H547" s="41" t="n"/>
      <c r="I547" s="42">
        <f>IF(H547="",DATE(2099,12,31),H547)</f>
        <v/>
      </c>
      <c r="J547" s="23">
        <f>F547*E547</f>
        <v/>
      </c>
      <c r="K547" s="23">
        <f>J547*INDEX(Settings!$C$31:$C$36,MATCH(D547,Settings!$B$31:$B$36,0))</f>
        <v/>
      </c>
      <c r="L547" s="23">
        <f>J547+K547</f>
        <v/>
      </c>
      <c r="M547" s="23">
        <f>MIN(L547,Settings!$C$25)</f>
        <v/>
      </c>
      <c r="N547" s="23">
        <f>IF(B547="IT",L547*Settings!$C$11+L547*Settings!$C$12,M547*Settings!$C$16+M547*Settings!$C$17+L547*Settings!$C$18+L547*Settings!$C$19+L547*Settings!$C$20+L547*Settings!$C$21*Settings!$C$22)</f>
        <v/>
      </c>
      <c r="O547" s="23">
        <f>IF(B547="IT",J547/Settings!$C$13,0)</f>
        <v/>
      </c>
      <c r="P547" s="23">
        <f>L547+N547+O547</f>
        <v/>
      </c>
    </row>
    <row r="548">
      <c r="A548" s="5" t="inlineStr">
        <is>
          <t>E00830</t>
        </is>
      </c>
      <c r="B548" s="5" t="inlineStr">
        <is>
          <t>IT</t>
        </is>
      </c>
      <c r="C548" s="5" t="inlineStr">
        <is>
          <t>Operations</t>
        </is>
      </c>
      <c r="D548" s="5" t="inlineStr">
        <is>
          <t>L3</t>
        </is>
      </c>
      <c r="E548" s="5" t="n">
        <v>1</v>
      </c>
      <c r="F548" s="5" t="n">
        <v>36850</v>
      </c>
      <c r="G548" s="41" t="n">
        <v>45930</v>
      </c>
      <c r="H548" s="41" t="n"/>
      <c r="I548" s="42">
        <f>IF(H548="",DATE(2099,12,31),H548)</f>
        <v/>
      </c>
      <c r="J548" s="23">
        <f>F548*E548</f>
        <v/>
      </c>
      <c r="K548" s="23">
        <f>J548*INDEX(Settings!$C$31:$C$36,MATCH(D548,Settings!$B$31:$B$36,0))</f>
        <v/>
      </c>
      <c r="L548" s="23">
        <f>J548+K548</f>
        <v/>
      </c>
      <c r="M548" s="23">
        <f>MIN(L548,Settings!$C$25)</f>
        <v/>
      </c>
      <c r="N548" s="23">
        <f>IF(B548="IT",L548*Settings!$C$11+L548*Settings!$C$12,M548*Settings!$C$16+M548*Settings!$C$17+L548*Settings!$C$18+L548*Settings!$C$19+L548*Settings!$C$20+L548*Settings!$C$21*Settings!$C$22)</f>
        <v/>
      </c>
      <c r="O548" s="23">
        <f>IF(B548="IT",J548/Settings!$C$13,0)</f>
        <v/>
      </c>
      <c r="P548" s="23">
        <f>L548+N548+O548</f>
        <v/>
      </c>
    </row>
    <row r="549">
      <c r="A549" s="5" t="inlineStr">
        <is>
          <t>E00832</t>
        </is>
      </c>
      <c r="B549" s="5" t="inlineStr">
        <is>
          <t>PL</t>
        </is>
      </c>
      <c r="C549" s="5" t="inlineStr">
        <is>
          <t>Customer Service</t>
        </is>
      </c>
      <c r="D549" s="5" t="inlineStr">
        <is>
          <t>L2</t>
        </is>
      </c>
      <c r="E549" s="5" t="n">
        <v>1</v>
      </c>
      <c r="F549" s="5" t="n">
        <v>25300</v>
      </c>
      <c r="G549" s="41" t="n">
        <v>45451</v>
      </c>
      <c r="H549" s="41" t="n"/>
      <c r="I549" s="42">
        <f>IF(H549="",DATE(2099,12,31),H549)</f>
        <v/>
      </c>
      <c r="J549" s="23">
        <f>F549*E549</f>
        <v/>
      </c>
      <c r="K549" s="23">
        <f>J549*INDEX(Settings!$C$31:$C$36,MATCH(D549,Settings!$B$31:$B$36,0))</f>
        <v/>
      </c>
      <c r="L549" s="23">
        <f>J549+K549</f>
        <v/>
      </c>
      <c r="M549" s="23">
        <f>MIN(L549,Settings!$C$25)</f>
        <v/>
      </c>
      <c r="N549" s="23">
        <f>IF(B549="IT",L549*Settings!$C$11+L549*Settings!$C$12,M549*Settings!$C$16+M549*Settings!$C$17+L549*Settings!$C$18+L549*Settings!$C$19+L549*Settings!$C$20+L549*Settings!$C$21*Settings!$C$22)</f>
        <v/>
      </c>
      <c r="O549" s="23">
        <f>IF(B549="IT",J549/Settings!$C$13,0)</f>
        <v/>
      </c>
      <c r="P549" s="23">
        <f>L549+N549+O549</f>
        <v/>
      </c>
    </row>
    <row r="550">
      <c r="A550" s="5" t="inlineStr">
        <is>
          <t>E00833</t>
        </is>
      </c>
      <c r="B550" s="5" t="inlineStr">
        <is>
          <t>PL</t>
        </is>
      </c>
      <c r="C550" s="5" t="inlineStr">
        <is>
          <t>HR</t>
        </is>
      </c>
      <c r="D550" s="5" t="inlineStr">
        <is>
          <t>L2</t>
        </is>
      </c>
      <c r="E550" s="5" t="n">
        <v>1</v>
      </c>
      <c r="F550" s="5" t="n">
        <v>21650</v>
      </c>
      <c r="G550" s="41" t="n">
        <v>45812</v>
      </c>
      <c r="H550" s="41" t="n">
        <v>45870</v>
      </c>
      <c r="I550" s="42">
        <f>IF(H550="",DATE(2099,12,31),H550)</f>
        <v/>
      </c>
      <c r="J550" s="23">
        <f>F550*E550</f>
        <v/>
      </c>
      <c r="K550" s="23">
        <f>J550*INDEX(Settings!$C$31:$C$36,MATCH(D550,Settings!$B$31:$B$36,0))</f>
        <v/>
      </c>
      <c r="L550" s="23">
        <f>J550+K550</f>
        <v/>
      </c>
      <c r="M550" s="23">
        <f>MIN(L550,Settings!$C$25)</f>
        <v/>
      </c>
      <c r="N550" s="23">
        <f>IF(B550="IT",L550*Settings!$C$11+L550*Settings!$C$12,M550*Settings!$C$16+M550*Settings!$C$17+L550*Settings!$C$18+L550*Settings!$C$19+L550*Settings!$C$20+L550*Settings!$C$21*Settings!$C$22)</f>
        <v/>
      </c>
      <c r="O550" s="23">
        <f>IF(B550="IT",J550/Settings!$C$13,0)</f>
        <v/>
      </c>
      <c r="P550" s="23">
        <f>L550+N550+O550</f>
        <v/>
      </c>
    </row>
    <row r="551">
      <c r="A551" s="5" t="inlineStr">
        <is>
          <t>E00836</t>
        </is>
      </c>
      <c r="B551" s="5" t="inlineStr">
        <is>
          <t>PL</t>
        </is>
      </c>
      <c r="C551" s="5" t="inlineStr">
        <is>
          <t>Customer Service</t>
        </is>
      </c>
      <c r="D551" s="5" t="inlineStr">
        <is>
          <t>L2</t>
        </is>
      </c>
      <c r="E551" s="5" t="n">
        <v>1</v>
      </c>
      <c r="F551" s="5" t="n">
        <v>22550</v>
      </c>
      <c r="G551" s="41" t="n">
        <v>45973</v>
      </c>
      <c r="H551" s="41" t="n"/>
      <c r="I551" s="42">
        <f>IF(H551="",DATE(2099,12,31),H551)</f>
        <v/>
      </c>
      <c r="J551" s="23">
        <f>F551*E551</f>
        <v/>
      </c>
      <c r="K551" s="23">
        <f>J551*INDEX(Settings!$C$31:$C$36,MATCH(D551,Settings!$B$31:$B$36,0))</f>
        <v/>
      </c>
      <c r="L551" s="23">
        <f>J551+K551</f>
        <v/>
      </c>
      <c r="M551" s="23">
        <f>MIN(L551,Settings!$C$25)</f>
        <v/>
      </c>
      <c r="N551" s="23">
        <f>IF(B551="IT",L551*Settings!$C$11+L551*Settings!$C$12,M551*Settings!$C$16+M551*Settings!$C$17+L551*Settings!$C$18+L551*Settings!$C$19+L551*Settings!$C$20+L551*Settings!$C$21*Settings!$C$22)</f>
        <v/>
      </c>
      <c r="O551" s="23">
        <f>IF(B551="IT",J551/Settings!$C$13,0)</f>
        <v/>
      </c>
      <c r="P551" s="23">
        <f>L551+N551+O551</f>
        <v/>
      </c>
    </row>
    <row r="552">
      <c r="A552" s="5" t="inlineStr">
        <is>
          <t>E00840</t>
        </is>
      </c>
      <c r="B552" s="5" t="inlineStr">
        <is>
          <t>PL</t>
        </is>
      </c>
      <c r="C552" s="5" t="inlineStr">
        <is>
          <t>Customer Service</t>
        </is>
      </c>
      <c r="D552" s="5" t="inlineStr">
        <is>
          <t>L2</t>
        </is>
      </c>
      <c r="E552" s="5" t="n">
        <v>1</v>
      </c>
      <c r="F552" s="5" t="n">
        <v>19450</v>
      </c>
      <c r="G552" s="41" t="n">
        <v>45848</v>
      </c>
      <c r="H552" s="41" t="n"/>
      <c r="I552" s="42">
        <f>IF(H552="",DATE(2099,12,31),H552)</f>
        <v/>
      </c>
      <c r="J552" s="23">
        <f>F552*E552</f>
        <v/>
      </c>
      <c r="K552" s="23">
        <f>J552*INDEX(Settings!$C$31:$C$36,MATCH(D552,Settings!$B$31:$B$36,0))</f>
        <v/>
      </c>
      <c r="L552" s="23">
        <f>J552+K552</f>
        <v/>
      </c>
      <c r="M552" s="23">
        <f>MIN(L552,Settings!$C$25)</f>
        <v/>
      </c>
      <c r="N552" s="23">
        <f>IF(B552="IT",L552*Settings!$C$11+L552*Settings!$C$12,M552*Settings!$C$16+M552*Settings!$C$17+L552*Settings!$C$18+L552*Settings!$C$19+L552*Settings!$C$20+L552*Settings!$C$21*Settings!$C$22)</f>
        <v/>
      </c>
      <c r="O552" s="23">
        <f>IF(B552="IT",J552/Settings!$C$13,0)</f>
        <v/>
      </c>
      <c r="P552" s="23">
        <f>L552+N552+O552</f>
        <v/>
      </c>
    </row>
    <row r="553">
      <c r="A553" s="5" t="inlineStr">
        <is>
          <t>E00841</t>
        </is>
      </c>
      <c r="B553" s="5" t="inlineStr">
        <is>
          <t>IT</t>
        </is>
      </c>
      <c r="C553" s="5" t="inlineStr">
        <is>
          <t>Operations</t>
        </is>
      </c>
      <c r="D553" s="5" t="inlineStr">
        <is>
          <t>L6</t>
        </is>
      </c>
      <c r="E553" s="5" t="n">
        <v>1</v>
      </c>
      <c r="F553" s="5" t="n">
        <v>105450</v>
      </c>
      <c r="G553" s="41" t="n">
        <v>44605</v>
      </c>
      <c r="H553" s="41" t="n"/>
      <c r="I553" s="42">
        <f>IF(H553="",DATE(2099,12,31),H553)</f>
        <v/>
      </c>
      <c r="J553" s="23">
        <f>F553*E553</f>
        <v/>
      </c>
      <c r="K553" s="23">
        <f>J553*INDEX(Settings!$C$31:$C$36,MATCH(D553,Settings!$B$31:$B$36,0))</f>
        <v/>
      </c>
      <c r="L553" s="23">
        <f>J553+K553</f>
        <v/>
      </c>
      <c r="M553" s="23">
        <f>MIN(L553,Settings!$C$25)</f>
        <v/>
      </c>
      <c r="N553" s="23">
        <f>IF(B553="IT",L553*Settings!$C$11+L553*Settings!$C$12,M553*Settings!$C$16+M553*Settings!$C$17+L553*Settings!$C$18+L553*Settings!$C$19+L553*Settings!$C$20+L553*Settings!$C$21*Settings!$C$22)</f>
        <v/>
      </c>
      <c r="O553" s="23">
        <f>IF(B553="IT",J553/Settings!$C$13,0)</f>
        <v/>
      </c>
      <c r="P553" s="23">
        <f>L553+N553+O553</f>
        <v/>
      </c>
    </row>
    <row r="554">
      <c r="A554" s="5" t="inlineStr">
        <is>
          <t>E00842</t>
        </is>
      </c>
      <c r="B554" s="5" t="inlineStr">
        <is>
          <t>PL</t>
        </is>
      </c>
      <c r="C554" s="5" t="inlineStr">
        <is>
          <t>Customer Service</t>
        </is>
      </c>
      <c r="D554" s="5" t="inlineStr">
        <is>
          <t>L2</t>
        </is>
      </c>
      <c r="E554" s="5" t="n">
        <v>1</v>
      </c>
      <c r="F554" s="5" t="n">
        <v>16950</v>
      </c>
      <c r="G554" s="41" t="n">
        <v>45924</v>
      </c>
      <c r="H554" s="41" t="n">
        <v>45981</v>
      </c>
      <c r="I554" s="42">
        <f>IF(H554="",DATE(2099,12,31),H554)</f>
        <v/>
      </c>
      <c r="J554" s="23">
        <f>F554*E554</f>
        <v/>
      </c>
      <c r="K554" s="23">
        <f>J554*INDEX(Settings!$C$31:$C$36,MATCH(D554,Settings!$B$31:$B$36,0))</f>
        <v/>
      </c>
      <c r="L554" s="23">
        <f>J554+K554</f>
        <v/>
      </c>
      <c r="M554" s="23">
        <f>MIN(L554,Settings!$C$25)</f>
        <v/>
      </c>
      <c r="N554" s="23">
        <f>IF(B554="IT",L554*Settings!$C$11+L554*Settings!$C$12,M554*Settings!$C$16+M554*Settings!$C$17+L554*Settings!$C$18+L554*Settings!$C$19+L554*Settings!$C$20+L554*Settings!$C$21*Settings!$C$22)</f>
        <v/>
      </c>
      <c r="O554" s="23">
        <f>IF(B554="IT",J554/Settings!$C$13,0)</f>
        <v/>
      </c>
      <c r="P554" s="23">
        <f>L554+N554+O554</f>
        <v/>
      </c>
    </row>
    <row r="555">
      <c r="A555" s="5" t="inlineStr">
        <is>
          <t>E00843</t>
        </is>
      </c>
      <c r="B555" s="5" t="inlineStr">
        <is>
          <t>PL</t>
        </is>
      </c>
      <c r="C555" s="5" t="inlineStr">
        <is>
          <t>HR</t>
        </is>
      </c>
      <c r="D555" s="5" t="inlineStr">
        <is>
          <t>L4</t>
        </is>
      </c>
      <c r="E555" s="5" t="n">
        <v>0.8</v>
      </c>
      <c r="F555" s="5" t="n">
        <v>44800</v>
      </c>
      <c r="G555" s="41" t="n">
        <v>45998</v>
      </c>
      <c r="H555" s="41" t="n"/>
      <c r="I555" s="42">
        <f>IF(H555="",DATE(2099,12,31),H555)</f>
        <v/>
      </c>
      <c r="J555" s="23">
        <f>F555*E555</f>
        <v/>
      </c>
      <c r="K555" s="23">
        <f>J555*INDEX(Settings!$C$31:$C$36,MATCH(D555,Settings!$B$31:$B$36,0))</f>
        <v/>
      </c>
      <c r="L555" s="23">
        <f>J555+K555</f>
        <v/>
      </c>
      <c r="M555" s="23">
        <f>MIN(L555,Settings!$C$25)</f>
        <v/>
      </c>
      <c r="N555" s="23">
        <f>IF(B555="IT",L555*Settings!$C$11+L555*Settings!$C$12,M555*Settings!$C$16+M555*Settings!$C$17+L555*Settings!$C$18+L555*Settings!$C$19+L555*Settings!$C$20+L555*Settings!$C$21*Settings!$C$22)</f>
        <v/>
      </c>
      <c r="O555" s="23">
        <f>IF(B555="IT",J555/Settings!$C$13,0)</f>
        <v/>
      </c>
      <c r="P555" s="23">
        <f>L555+N555+O555</f>
        <v/>
      </c>
    </row>
    <row r="556">
      <c r="A556" s="5" t="inlineStr">
        <is>
          <t>E00844</t>
        </is>
      </c>
      <c r="B556" s="5" t="inlineStr">
        <is>
          <t>IT</t>
        </is>
      </c>
      <c r="C556" s="5" t="inlineStr">
        <is>
          <t>Customer Service</t>
        </is>
      </c>
      <c r="D556" s="5" t="inlineStr">
        <is>
          <t>L1</t>
        </is>
      </c>
      <c r="E556" s="5" t="n">
        <v>1</v>
      </c>
      <c r="F556" s="5" t="n">
        <v>24800</v>
      </c>
      <c r="G556" s="41" t="n">
        <v>44505</v>
      </c>
      <c r="H556" s="41" t="n">
        <v>45999</v>
      </c>
      <c r="I556" s="42">
        <f>IF(H556="",DATE(2099,12,31),H556)</f>
        <v/>
      </c>
      <c r="J556" s="23">
        <f>F556*E556</f>
        <v/>
      </c>
      <c r="K556" s="23">
        <f>J556*INDEX(Settings!$C$31:$C$36,MATCH(D556,Settings!$B$31:$B$36,0))</f>
        <v/>
      </c>
      <c r="L556" s="23">
        <f>J556+K556</f>
        <v/>
      </c>
      <c r="M556" s="23">
        <f>MIN(L556,Settings!$C$25)</f>
        <v/>
      </c>
      <c r="N556" s="23">
        <f>IF(B556="IT",L556*Settings!$C$11+L556*Settings!$C$12,M556*Settings!$C$16+M556*Settings!$C$17+L556*Settings!$C$18+L556*Settings!$C$19+L556*Settings!$C$20+L556*Settings!$C$21*Settings!$C$22)</f>
        <v/>
      </c>
      <c r="O556" s="23">
        <f>IF(B556="IT",J556/Settings!$C$13,0)</f>
        <v/>
      </c>
      <c r="P556" s="23">
        <f>L556+N556+O556</f>
        <v/>
      </c>
    </row>
    <row r="557">
      <c r="A557" s="5" t="inlineStr">
        <is>
          <t>E00846</t>
        </is>
      </c>
      <c r="B557" s="5" t="inlineStr">
        <is>
          <t>IT</t>
        </is>
      </c>
      <c r="C557" s="5" t="inlineStr">
        <is>
          <t>Sales</t>
        </is>
      </c>
      <c r="D557" s="5" t="inlineStr">
        <is>
          <t>L2</t>
        </is>
      </c>
      <c r="E557" s="5" t="n">
        <v>1</v>
      </c>
      <c r="F557" s="5" t="n">
        <v>30250</v>
      </c>
      <c r="G557" s="41" t="n">
        <v>45064</v>
      </c>
      <c r="H557" s="41" t="n">
        <v>46088</v>
      </c>
      <c r="I557" s="42">
        <f>IF(H557="",DATE(2099,12,31),H557)</f>
        <v/>
      </c>
      <c r="J557" s="23">
        <f>F557*E557</f>
        <v/>
      </c>
      <c r="K557" s="23">
        <f>J557*INDEX(Settings!$C$31:$C$36,MATCH(D557,Settings!$B$31:$B$36,0))</f>
        <v/>
      </c>
      <c r="L557" s="23">
        <f>J557+K557</f>
        <v/>
      </c>
      <c r="M557" s="23">
        <f>MIN(L557,Settings!$C$25)</f>
        <v/>
      </c>
      <c r="N557" s="23">
        <f>IF(B557="IT",L557*Settings!$C$11+L557*Settings!$C$12,M557*Settings!$C$16+M557*Settings!$C$17+L557*Settings!$C$18+L557*Settings!$C$19+L557*Settings!$C$20+L557*Settings!$C$21*Settings!$C$22)</f>
        <v/>
      </c>
      <c r="O557" s="23">
        <f>IF(B557="IT",J557/Settings!$C$13,0)</f>
        <v/>
      </c>
      <c r="P557" s="23">
        <f>L557+N557+O557</f>
        <v/>
      </c>
    </row>
    <row r="558">
      <c r="A558" s="5" t="inlineStr">
        <is>
          <t>E00849</t>
        </is>
      </c>
      <c r="B558" s="5" t="inlineStr">
        <is>
          <t>PL</t>
        </is>
      </c>
      <c r="C558" s="5" t="inlineStr">
        <is>
          <t>Customer Service</t>
        </is>
      </c>
      <c r="D558" s="5" t="inlineStr">
        <is>
          <t>L2</t>
        </is>
      </c>
      <c r="E558" s="5" t="n">
        <v>1</v>
      </c>
      <c r="F558" s="5" t="n">
        <v>24450</v>
      </c>
      <c r="G558" s="41" t="n">
        <v>45926</v>
      </c>
      <c r="H558" s="41" t="n"/>
      <c r="I558" s="42">
        <f>IF(H558="",DATE(2099,12,31),H558)</f>
        <v/>
      </c>
      <c r="J558" s="23">
        <f>F558*E558</f>
        <v/>
      </c>
      <c r="K558" s="23">
        <f>J558*INDEX(Settings!$C$31:$C$36,MATCH(D558,Settings!$B$31:$B$36,0))</f>
        <v/>
      </c>
      <c r="L558" s="23">
        <f>J558+K558</f>
        <v/>
      </c>
      <c r="M558" s="23">
        <f>MIN(L558,Settings!$C$25)</f>
        <v/>
      </c>
      <c r="N558" s="23">
        <f>IF(B558="IT",L558*Settings!$C$11+L558*Settings!$C$12,M558*Settings!$C$16+M558*Settings!$C$17+L558*Settings!$C$18+L558*Settings!$C$19+L558*Settings!$C$20+L558*Settings!$C$21*Settings!$C$22)</f>
        <v/>
      </c>
      <c r="O558" s="23">
        <f>IF(B558="IT",J558/Settings!$C$13,0)</f>
        <v/>
      </c>
      <c r="P558" s="23">
        <f>L558+N558+O558</f>
        <v/>
      </c>
    </row>
    <row r="559">
      <c r="A559" s="5" t="inlineStr">
        <is>
          <t>E00850</t>
        </is>
      </c>
      <c r="B559" s="5" t="inlineStr">
        <is>
          <t>PL</t>
        </is>
      </c>
      <c r="C559" s="5" t="inlineStr">
        <is>
          <t>Tech</t>
        </is>
      </c>
      <c r="D559" s="5" t="inlineStr">
        <is>
          <t>L6</t>
        </is>
      </c>
      <c r="E559" s="5" t="n">
        <v>1</v>
      </c>
      <c r="F559" s="5" t="n">
        <v>78400</v>
      </c>
      <c r="G559" s="41" t="n">
        <v>46172</v>
      </c>
      <c r="H559" s="41" t="n"/>
      <c r="I559" s="42">
        <f>IF(H559="",DATE(2099,12,31),H559)</f>
        <v/>
      </c>
      <c r="J559" s="23">
        <f>F559*E559</f>
        <v/>
      </c>
      <c r="K559" s="23">
        <f>J559*INDEX(Settings!$C$31:$C$36,MATCH(D559,Settings!$B$31:$B$36,0))</f>
        <v/>
      </c>
      <c r="L559" s="23">
        <f>J559+K559</f>
        <v/>
      </c>
      <c r="M559" s="23">
        <f>MIN(L559,Settings!$C$25)</f>
        <v/>
      </c>
      <c r="N559" s="23">
        <f>IF(B559="IT",L559*Settings!$C$11+L559*Settings!$C$12,M559*Settings!$C$16+M559*Settings!$C$17+L559*Settings!$C$18+L559*Settings!$C$19+L559*Settings!$C$20+L559*Settings!$C$21*Settings!$C$22)</f>
        <v/>
      </c>
      <c r="O559" s="23">
        <f>IF(B559="IT",J559/Settings!$C$13,0)</f>
        <v/>
      </c>
      <c r="P559" s="23">
        <f>L559+N559+O559</f>
        <v/>
      </c>
    </row>
    <row r="560">
      <c r="A560" s="5" t="inlineStr">
        <is>
          <t>E00852</t>
        </is>
      </c>
      <c r="B560" s="5" t="inlineStr">
        <is>
          <t>PL</t>
        </is>
      </c>
      <c r="C560" s="5" t="inlineStr">
        <is>
          <t>Tech</t>
        </is>
      </c>
      <c r="D560" s="5" t="inlineStr">
        <is>
          <t>L2</t>
        </is>
      </c>
      <c r="E560" s="5" t="n">
        <v>0.8</v>
      </c>
      <c r="F560" s="5" t="n">
        <v>37550</v>
      </c>
      <c r="G560" s="41" t="n">
        <v>43135</v>
      </c>
      <c r="H560" s="41" t="n"/>
      <c r="I560" s="42">
        <f>IF(H560="",DATE(2099,12,31),H560)</f>
        <v/>
      </c>
      <c r="J560" s="23">
        <f>F560*E560</f>
        <v/>
      </c>
      <c r="K560" s="23">
        <f>J560*INDEX(Settings!$C$31:$C$36,MATCH(D560,Settings!$B$31:$B$36,0))</f>
        <v/>
      </c>
      <c r="L560" s="23">
        <f>J560+K560</f>
        <v/>
      </c>
      <c r="M560" s="23">
        <f>MIN(L560,Settings!$C$25)</f>
        <v/>
      </c>
      <c r="N560" s="23">
        <f>IF(B560="IT",L560*Settings!$C$11+L560*Settings!$C$12,M560*Settings!$C$16+M560*Settings!$C$17+L560*Settings!$C$18+L560*Settings!$C$19+L560*Settings!$C$20+L560*Settings!$C$21*Settings!$C$22)</f>
        <v/>
      </c>
      <c r="O560" s="23">
        <f>IF(B560="IT",J560/Settings!$C$13,0)</f>
        <v/>
      </c>
      <c r="P560" s="23">
        <f>L560+N560+O560</f>
        <v/>
      </c>
    </row>
    <row r="561">
      <c r="A561" s="5" t="inlineStr">
        <is>
          <t>E00853</t>
        </is>
      </c>
      <c r="B561" s="5" t="inlineStr">
        <is>
          <t>IT</t>
        </is>
      </c>
      <c r="C561" s="5" t="inlineStr">
        <is>
          <t>Customer Service</t>
        </is>
      </c>
      <c r="D561" s="5" t="inlineStr">
        <is>
          <t>L2</t>
        </is>
      </c>
      <c r="E561" s="5" t="n">
        <v>1</v>
      </c>
      <c r="F561" s="5" t="n">
        <v>29200</v>
      </c>
      <c r="G561" s="41" t="n">
        <v>45581</v>
      </c>
      <c r="H561" s="41" t="n"/>
      <c r="I561" s="42">
        <f>IF(H561="",DATE(2099,12,31),H561)</f>
        <v/>
      </c>
      <c r="J561" s="23">
        <f>F561*E561</f>
        <v/>
      </c>
      <c r="K561" s="23">
        <f>J561*INDEX(Settings!$C$31:$C$36,MATCH(D561,Settings!$B$31:$B$36,0))</f>
        <v/>
      </c>
      <c r="L561" s="23">
        <f>J561+K561</f>
        <v/>
      </c>
      <c r="M561" s="23">
        <f>MIN(L561,Settings!$C$25)</f>
        <v/>
      </c>
      <c r="N561" s="23">
        <f>IF(B561="IT",L561*Settings!$C$11+L561*Settings!$C$12,M561*Settings!$C$16+M561*Settings!$C$17+L561*Settings!$C$18+L561*Settings!$C$19+L561*Settings!$C$20+L561*Settings!$C$21*Settings!$C$22)</f>
        <v/>
      </c>
      <c r="O561" s="23">
        <f>IF(B561="IT",J561/Settings!$C$13,0)</f>
        <v/>
      </c>
      <c r="P561" s="23">
        <f>L561+N561+O561</f>
        <v/>
      </c>
    </row>
    <row r="562">
      <c r="A562" s="5" t="inlineStr">
        <is>
          <t>E00854</t>
        </is>
      </c>
      <c r="B562" s="5" t="inlineStr">
        <is>
          <t>PL</t>
        </is>
      </c>
      <c r="C562" s="5" t="inlineStr">
        <is>
          <t>Sales</t>
        </is>
      </c>
      <c r="D562" s="5" t="inlineStr">
        <is>
          <t>L2</t>
        </is>
      </c>
      <c r="E562" s="5" t="n">
        <v>1</v>
      </c>
      <c r="F562" s="5" t="n">
        <v>25400</v>
      </c>
      <c r="G562" s="41" t="n">
        <v>45328</v>
      </c>
      <c r="H562" s="41" t="n"/>
      <c r="I562" s="42">
        <f>IF(H562="",DATE(2099,12,31),H562)</f>
        <v/>
      </c>
      <c r="J562" s="23">
        <f>F562*E562</f>
        <v/>
      </c>
      <c r="K562" s="23">
        <f>J562*INDEX(Settings!$C$31:$C$36,MATCH(D562,Settings!$B$31:$B$36,0))</f>
        <v/>
      </c>
      <c r="L562" s="23">
        <f>J562+K562</f>
        <v/>
      </c>
      <c r="M562" s="23">
        <f>MIN(L562,Settings!$C$25)</f>
        <v/>
      </c>
      <c r="N562" s="23">
        <f>IF(B562="IT",L562*Settings!$C$11+L562*Settings!$C$12,M562*Settings!$C$16+M562*Settings!$C$17+L562*Settings!$C$18+L562*Settings!$C$19+L562*Settings!$C$20+L562*Settings!$C$21*Settings!$C$22)</f>
        <v/>
      </c>
      <c r="O562" s="23">
        <f>IF(B562="IT",J562/Settings!$C$13,0)</f>
        <v/>
      </c>
      <c r="P562" s="23">
        <f>L562+N562+O562</f>
        <v/>
      </c>
    </row>
    <row r="563">
      <c r="A563" s="5" t="inlineStr">
        <is>
          <t>E00855</t>
        </is>
      </c>
      <c r="B563" s="5" t="inlineStr">
        <is>
          <t>IT</t>
        </is>
      </c>
      <c r="C563" s="5" t="inlineStr">
        <is>
          <t>Customer Service</t>
        </is>
      </c>
      <c r="D563" s="5" t="inlineStr">
        <is>
          <t>L2</t>
        </is>
      </c>
      <c r="E563" s="5" t="n">
        <v>1</v>
      </c>
      <c r="F563" s="5" t="n">
        <v>22950</v>
      </c>
      <c r="G563" s="41" t="n">
        <v>46017</v>
      </c>
      <c r="H563" s="41" t="n"/>
      <c r="I563" s="42">
        <f>IF(H563="",DATE(2099,12,31),H563)</f>
        <v/>
      </c>
      <c r="J563" s="23">
        <f>F563*E563</f>
        <v/>
      </c>
      <c r="K563" s="23">
        <f>J563*INDEX(Settings!$C$31:$C$36,MATCH(D563,Settings!$B$31:$B$36,0))</f>
        <v/>
      </c>
      <c r="L563" s="23">
        <f>J563+K563</f>
        <v/>
      </c>
      <c r="M563" s="23">
        <f>MIN(L563,Settings!$C$25)</f>
        <v/>
      </c>
      <c r="N563" s="23">
        <f>IF(B563="IT",L563*Settings!$C$11+L563*Settings!$C$12,M563*Settings!$C$16+M563*Settings!$C$17+L563*Settings!$C$18+L563*Settings!$C$19+L563*Settings!$C$20+L563*Settings!$C$21*Settings!$C$22)</f>
        <v/>
      </c>
      <c r="O563" s="23">
        <f>IF(B563="IT",J563/Settings!$C$13,0)</f>
        <v/>
      </c>
      <c r="P563" s="23">
        <f>L563+N563+O563</f>
        <v/>
      </c>
    </row>
    <row r="564">
      <c r="A564" s="5" t="inlineStr">
        <is>
          <t>E00856</t>
        </is>
      </c>
      <c r="B564" s="5" t="inlineStr">
        <is>
          <t>IT</t>
        </is>
      </c>
      <c r="C564" s="5" t="inlineStr">
        <is>
          <t>Customer Service</t>
        </is>
      </c>
      <c r="D564" s="5" t="inlineStr">
        <is>
          <t>L3</t>
        </is>
      </c>
      <c r="E564" s="5" t="n">
        <v>1</v>
      </c>
      <c r="F564" s="5" t="n">
        <v>39700</v>
      </c>
      <c r="G564" s="41" t="n">
        <v>44810</v>
      </c>
      <c r="H564" s="41" t="n">
        <v>46192</v>
      </c>
      <c r="I564" s="42">
        <f>IF(H564="",DATE(2099,12,31),H564)</f>
        <v/>
      </c>
      <c r="J564" s="23">
        <f>F564*E564</f>
        <v/>
      </c>
      <c r="K564" s="23">
        <f>J564*INDEX(Settings!$C$31:$C$36,MATCH(D564,Settings!$B$31:$B$36,0))</f>
        <v/>
      </c>
      <c r="L564" s="23">
        <f>J564+K564</f>
        <v/>
      </c>
      <c r="M564" s="23">
        <f>MIN(L564,Settings!$C$25)</f>
        <v/>
      </c>
      <c r="N564" s="23">
        <f>IF(B564="IT",L564*Settings!$C$11+L564*Settings!$C$12,M564*Settings!$C$16+M564*Settings!$C$17+L564*Settings!$C$18+L564*Settings!$C$19+L564*Settings!$C$20+L564*Settings!$C$21*Settings!$C$22)</f>
        <v/>
      </c>
      <c r="O564" s="23">
        <f>IF(B564="IT",J564/Settings!$C$13,0)</f>
        <v/>
      </c>
      <c r="P564" s="23">
        <f>L564+N564+O564</f>
        <v/>
      </c>
    </row>
    <row r="565">
      <c r="A565" s="5" t="inlineStr">
        <is>
          <t>E00857</t>
        </is>
      </c>
      <c r="B565" s="5" t="inlineStr">
        <is>
          <t>IT</t>
        </is>
      </c>
      <c r="C565" s="5" t="inlineStr">
        <is>
          <t>Customer Service</t>
        </is>
      </c>
      <c r="D565" s="5" t="inlineStr">
        <is>
          <t>L2</t>
        </is>
      </c>
      <c r="E565" s="5" t="n">
        <v>1</v>
      </c>
      <c r="F565" s="5" t="n">
        <v>33000</v>
      </c>
      <c r="G565" s="41" t="n">
        <v>45519</v>
      </c>
      <c r="H565" s="41" t="n"/>
      <c r="I565" s="42">
        <f>IF(H565="",DATE(2099,12,31),H565)</f>
        <v/>
      </c>
      <c r="J565" s="23">
        <f>F565*E565</f>
        <v/>
      </c>
      <c r="K565" s="23">
        <f>J565*INDEX(Settings!$C$31:$C$36,MATCH(D565,Settings!$B$31:$B$36,0))</f>
        <v/>
      </c>
      <c r="L565" s="23">
        <f>J565+K565</f>
        <v/>
      </c>
      <c r="M565" s="23">
        <f>MIN(L565,Settings!$C$25)</f>
        <v/>
      </c>
      <c r="N565" s="23">
        <f>IF(B565="IT",L565*Settings!$C$11+L565*Settings!$C$12,M565*Settings!$C$16+M565*Settings!$C$17+L565*Settings!$C$18+L565*Settings!$C$19+L565*Settings!$C$20+L565*Settings!$C$21*Settings!$C$22)</f>
        <v/>
      </c>
      <c r="O565" s="23">
        <f>IF(B565="IT",J565/Settings!$C$13,0)</f>
        <v/>
      </c>
      <c r="P565" s="23">
        <f>L565+N565+O565</f>
        <v/>
      </c>
    </row>
    <row r="566">
      <c r="A566" s="5" t="inlineStr">
        <is>
          <t>E00859</t>
        </is>
      </c>
      <c r="B566" s="5" t="inlineStr">
        <is>
          <t>IT</t>
        </is>
      </c>
      <c r="C566" s="5" t="inlineStr">
        <is>
          <t>Customer Service</t>
        </is>
      </c>
      <c r="D566" s="5" t="inlineStr">
        <is>
          <t>L3</t>
        </is>
      </c>
      <c r="E566" s="5" t="n">
        <v>1</v>
      </c>
      <c r="F566" s="5" t="n">
        <v>40000</v>
      </c>
      <c r="G566" s="41" t="n">
        <v>45161</v>
      </c>
      <c r="H566" s="41" t="n"/>
      <c r="I566" s="42">
        <f>IF(H566="",DATE(2099,12,31),H566)</f>
        <v/>
      </c>
      <c r="J566" s="23">
        <f>F566*E566</f>
        <v/>
      </c>
      <c r="K566" s="23">
        <f>J566*INDEX(Settings!$C$31:$C$36,MATCH(D566,Settings!$B$31:$B$36,0))</f>
        <v/>
      </c>
      <c r="L566" s="23">
        <f>J566+K566</f>
        <v/>
      </c>
      <c r="M566" s="23">
        <f>MIN(L566,Settings!$C$25)</f>
        <v/>
      </c>
      <c r="N566" s="23">
        <f>IF(B566="IT",L566*Settings!$C$11+L566*Settings!$C$12,M566*Settings!$C$16+M566*Settings!$C$17+L566*Settings!$C$18+L566*Settings!$C$19+L566*Settings!$C$20+L566*Settings!$C$21*Settings!$C$22)</f>
        <v/>
      </c>
      <c r="O566" s="23">
        <f>IF(B566="IT",J566/Settings!$C$13,0)</f>
        <v/>
      </c>
      <c r="P566" s="23">
        <f>L566+N566+O566</f>
        <v/>
      </c>
    </row>
    <row r="567">
      <c r="A567" s="5" t="inlineStr">
        <is>
          <t>E00861</t>
        </is>
      </c>
      <c r="B567" s="5" t="inlineStr">
        <is>
          <t>IT</t>
        </is>
      </c>
      <c r="C567" s="5" t="inlineStr">
        <is>
          <t>Customer Service</t>
        </is>
      </c>
      <c r="D567" s="5" t="inlineStr">
        <is>
          <t>L1</t>
        </is>
      </c>
      <c r="E567" s="5" t="n">
        <v>0.8</v>
      </c>
      <c r="F567" s="5" t="n">
        <v>25250</v>
      </c>
      <c r="G567" s="41" t="n">
        <v>45162</v>
      </c>
      <c r="H567" s="41" t="n"/>
      <c r="I567" s="42">
        <f>IF(H567="",DATE(2099,12,31),H567)</f>
        <v/>
      </c>
      <c r="J567" s="23">
        <f>F567*E567</f>
        <v/>
      </c>
      <c r="K567" s="23">
        <f>J567*INDEX(Settings!$C$31:$C$36,MATCH(D567,Settings!$B$31:$B$36,0))</f>
        <v/>
      </c>
      <c r="L567" s="23">
        <f>J567+K567</f>
        <v/>
      </c>
      <c r="M567" s="23">
        <f>MIN(L567,Settings!$C$25)</f>
        <v/>
      </c>
      <c r="N567" s="23">
        <f>IF(B567="IT",L567*Settings!$C$11+L567*Settings!$C$12,M567*Settings!$C$16+M567*Settings!$C$17+L567*Settings!$C$18+L567*Settings!$C$19+L567*Settings!$C$20+L567*Settings!$C$21*Settings!$C$22)</f>
        <v/>
      </c>
      <c r="O567" s="23">
        <f>IF(B567="IT",J567/Settings!$C$13,0)</f>
        <v/>
      </c>
      <c r="P567" s="23">
        <f>L567+N567+O567</f>
        <v/>
      </c>
    </row>
    <row r="568">
      <c r="A568" s="5" t="inlineStr">
        <is>
          <t>E00862</t>
        </is>
      </c>
      <c r="B568" s="5" t="inlineStr">
        <is>
          <t>PL</t>
        </is>
      </c>
      <c r="C568" s="5" t="inlineStr">
        <is>
          <t>Customer Service</t>
        </is>
      </c>
      <c r="D568" s="5" t="inlineStr">
        <is>
          <t>L1</t>
        </is>
      </c>
      <c r="E568" s="5" t="n">
        <v>0.8</v>
      </c>
      <c r="F568" s="5" t="n">
        <v>20500</v>
      </c>
      <c r="G568" s="41" t="n">
        <v>44331</v>
      </c>
      <c r="H568" s="41" t="n"/>
      <c r="I568" s="42">
        <f>IF(H568="",DATE(2099,12,31),H568)</f>
        <v/>
      </c>
      <c r="J568" s="23">
        <f>F568*E568</f>
        <v/>
      </c>
      <c r="K568" s="23">
        <f>J568*INDEX(Settings!$C$31:$C$36,MATCH(D568,Settings!$B$31:$B$36,0))</f>
        <v/>
      </c>
      <c r="L568" s="23">
        <f>J568+K568</f>
        <v/>
      </c>
      <c r="M568" s="23">
        <f>MIN(L568,Settings!$C$25)</f>
        <v/>
      </c>
      <c r="N568" s="23">
        <f>IF(B568="IT",L568*Settings!$C$11+L568*Settings!$C$12,M568*Settings!$C$16+M568*Settings!$C$17+L568*Settings!$C$18+L568*Settings!$C$19+L568*Settings!$C$20+L568*Settings!$C$21*Settings!$C$22)</f>
        <v/>
      </c>
      <c r="O568" s="23">
        <f>IF(B568="IT",J568/Settings!$C$13,0)</f>
        <v/>
      </c>
      <c r="P568" s="23">
        <f>L568+N568+O568</f>
        <v/>
      </c>
    </row>
    <row r="569">
      <c r="A569" s="5" t="inlineStr">
        <is>
          <t>E00863</t>
        </is>
      </c>
      <c r="B569" s="5" t="inlineStr">
        <is>
          <t>IT</t>
        </is>
      </c>
      <c r="C569" s="5" t="inlineStr">
        <is>
          <t>Finance</t>
        </is>
      </c>
      <c r="D569" s="5" t="inlineStr">
        <is>
          <t>L6</t>
        </is>
      </c>
      <c r="E569" s="5" t="n">
        <v>1</v>
      </c>
      <c r="F569" s="5" t="n">
        <v>94600</v>
      </c>
      <c r="G569" s="41" t="n">
        <v>45933</v>
      </c>
      <c r="H569" s="41" t="n">
        <v>46059</v>
      </c>
      <c r="I569" s="42">
        <f>IF(H569="",DATE(2099,12,31),H569)</f>
        <v/>
      </c>
      <c r="J569" s="23">
        <f>F569*E569</f>
        <v/>
      </c>
      <c r="K569" s="23">
        <f>J569*INDEX(Settings!$C$31:$C$36,MATCH(D569,Settings!$B$31:$B$36,0))</f>
        <v/>
      </c>
      <c r="L569" s="23">
        <f>J569+K569</f>
        <v/>
      </c>
      <c r="M569" s="23">
        <f>MIN(L569,Settings!$C$25)</f>
        <v/>
      </c>
      <c r="N569" s="23">
        <f>IF(B569="IT",L569*Settings!$C$11+L569*Settings!$C$12,M569*Settings!$C$16+M569*Settings!$C$17+L569*Settings!$C$18+L569*Settings!$C$19+L569*Settings!$C$20+L569*Settings!$C$21*Settings!$C$22)</f>
        <v/>
      </c>
      <c r="O569" s="23">
        <f>IF(B569="IT",J569/Settings!$C$13,0)</f>
        <v/>
      </c>
      <c r="P569" s="23">
        <f>L569+N569+O569</f>
        <v/>
      </c>
    </row>
    <row r="570">
      <c r="A570" s="5" t="inlineStr">
        <is>
          <t>E00864</t>
        </is>
      </c>
      <c r="B570" s="5" t="inlineStr">
        <is>
          <t>PL</t>
        </is>
      </c>
      <c r="C570" s="5" t="inlineStr">
        <is>
          <t>HR</t>
        </is>
      </c>
      <c r="D570" s="5" t="inlineStr">
        <is>
          <t>L4</t>
        </is>
      </c>
      <c r="E570" s="5" t="n">
        <v>1</v>
      </c>
      <c r="F570" s="5" t="n">
        <v>43500</v>
      </c>
      <c r="G570" s="41" t="n">
        <v>43385</v>
      </c>
      <c r="H570" s="41" t="n"/>
      <c r="I570" s="42">
        <f>IF(H570="",DATE(2099,12,31),H570)</f>
        <v/>
      </c>
      <c r="J570" s="23">
        <f>F570*E570</f>
        <v/>
      </c>
      <c r="K570" s="23">
        <f>J570*INDEX(Settings!$C$31:$C$36,MATCH(D570,Settings!$B$31:$B$36,0))</f>
        <v/>
      </c>
      <c r="L570" s="23">
        <f>J570+K570</f>
        <v/>
      </c>
      <c r="M570" s="23">
        <f>MIN(L570,Settings!$C$25)</f>
        <v/>
      </c>
      <c r="N570" s="23">
        <f>IF(B570="IT",L570*Settings!$C$11+L570*Settings!$C$12,M570*Settings!$C$16+M570*Settings!$C$17+L570*Settings!$C$18+L570*Settings!$C$19+L570*Settings!$C$20+L570*Settings!$C$21*Settings!$C$22)</f>
        <v/>
      </c>
      <c r="O570" s="23">
        <f>IF(B570="IT",J570/Settings!$C$13,0)</f>
        <v/>
      </c>
      <c r="P570" s="23">
        <f>L570+N570+O570</f>
        <v/>
      </c>
    </row>
    <row r="571">
      <c r="A571" s="5" t="inlineStr">
        <is>
          <t>E00865</t>
        </is>
      </c>
      <c r="B571" s="5" t="inlineStr">
        <is>
          <t>PL</t>
        </is>
      </c>
      <c r="C571" s="5" t="inlineStr">
        <is>
          <t>Customer Service</t>
        </is>
      </c>
      <c r="D571" s="5" t="inlineStr">
        <is>
          <t>L2</t>
        </is>
      </c>
      <c r="E571" s="5" t="n">
        <v>1</v>
      </c>
      <c r="F571" s="5" t="n">
        <v>27300</v>
      </c>
      <c r="G571" s="41" t="n">
        <v>43823</v>
      </c>
      <c r="H571" s="41" t="n"/>
      <c r="I571" s="42">
        <f>IF(H571="",DATE(2099,12,31),H571)</f>
        <v/>
      </c>
      <c r="J571" s="23">
        <f>F571*E571</f>
        <v/>
      </c>
      <c r="K571" s="23">
        <f>J571*INDEX(Settings!$C$31:$C$36,MATCH(D571,Settings!$B$31:$B$36,0))</f>
        <v/>
      </c>
      <c r="L571" s="23">
        <f>J571+K571</f>
        <v/>
      </c>
      <c r="M571" s="23">
        <f>MIN(L571,Settings!$C$25)</f>
        <v/>
      </c>
      <c r="N571" s="23">
        <f>IF(B571="IT",L571*Settings!$C$11+L571*Settings!$C$12,M571*Settings!$C$16+M571*Settings!$C$17+L571*Settings!$C$18+L571*Settings!$C$19+L571*Settings!$C$20+L571*Settings!$C$21*Settings!$C$22)</f>
        <v/>
      </c>
      <c r="O571" s="23">
        <f>IF(B571="IT",J571/Settings!$C$13,0)</f>
        <v/>
      </c>
      <c r="P571" s="23">
        <f>L571+N571+O571</f>
        <v/>
      </c>
    </row>
    <row r="572">
      <c r="A572" s="5" t="inlineStr">
        <is>
          <t>E00866</t>
        </is>
      </c>
      <c r="B572" s="5" t="inlineStr">
        <is>
          <t>IT</t>
        </is>
      </c>
      <c r="C572" s="5" t="inlineStr">
        <is>
          <t>Customer Service</t>
        </is>
      </c>
      <c r="D572" s="5" t="inlineStr">
        <is>
          <t>L3</t>
        </is>
      </c>
      <c r="E572" s="5" t="n">
        <v>1</v>
      </c>
      <c r="F572" s="5" t="n">
        <v>35500</v>
      </c>
      <c r="G572" s="41" t="n">
        <v>45953</v>
      </c>
      <c r="H572" s="41" t="n">
        <v>46062</v>
      </c>
      <c r="I572" s="42">
        <f>IF(H572="",DATE(2099,12,31),H572)</f>
        <v/>
      </c>
      <c r="J572" s="23">
        <f>F572*E572</f>
        <v/>
      </c>
      <c r="K572" s="23">
        <f>J572*INDEX(Settings!$C$31:$C$36,MATCH(D572,Settings!$B$31:$B$36,0))</f>
        <v/>
      </c>
      <c r="L572" s="23">
        <f>J572+K572</f>
        <v/>
      </c>
      <c r="M572" s="23">
        <f>MIN(L572,Settings!$C$25)</f>
        <v/>
      </c>
      <c r="N572" s="23">
        <f>IF(B572="IT",L572*Settings!$C$11+L572*Settings!$C$12,M572*Settings!$C$16+M572*Settings!$C$17+L572*Settings!$C$18+L572*Settings!$C$19+L572*Settings!$C$20+L572*Settings!$C$21*Settings!$C$22)</f>
        <v/>
      </c>
      <c r="O572" s="23">
        <f>IF(B572="IT",J572/Settings!$C$13,0)</f>
        <v/>
      </c>
      <c r="P572" s="23">
        <f>L572+N572+O572</f>
        <v/>
      </c>
    </row>
    <row r="573">
      <c r="A573" s="5" t="inlineStr">
        <is>
          <t>E00868</t>
        </is>
      </c>
      <c r="B573" s="5" t="inlineStr">
        <is>
          <t>IT</t>
        </is>
      </c>
      <c r="C573" s="5" t="inlineStr">
        <is>
          <t>Customer Service</t>
        </is>
      </c>
      <c r="D573" s="5" t="inlineStr">
        <is>
          <t>L1</t>
        </is>
      </c>
      <c r="E573" s="5" t="n">
        <v>1</v>
      </c>
      <c r="F573" s="5" t="n">
        <v>23750</v>
      </c>
      <c r="G573" s="41" t="n">
        <v>45519</v>
      </c>
      <c r="H573" s="41" t="n"/>
      <c r="I573" s="42">
        <f>IF(H573="",DATE(2099,12,31),H573)</f>
        <v/>
      </c>
      <c r="J573" s="23">
        <f>F573*E573</f>
        <v/>
      </c>
      <c r="K573" s="23">
        <f>J573*INDEX(Settings!$C$31:$C$36,MATCH(D573,Settings!$B$31:$B$36,0))</f>
        <v/>
      </c>
      <c r="L573" s="23">
        <f>J573+K573</f>
        <v/>
      </c>
      <c r="M573" s="23">
        <f>MIN(L573,Settings!$C$25)</f>
        <v/>
      </c>
      <c r="N573" s="23">
        <f>IF(B573="IT",L573*Settings!$C$11+L573*Settings!$C$12,M573*Settings!$C$16+M573*Settings!$C$17+L573*Settings!$C$18+L573*Settings!$C$19+L573*Settings!$C$20+L573*Settings!$C$21*Settings!$C$22)</f>
        <v/>
      </c>
      <c r="O573" s="23">
        <f>IF(B573="IT",J573/Settings!$C$13,0)</f>
        <v/>
      </c>
      <c r="P573" s="23">
        <f>L573+N573+O573</f>
        <v/>
      </c>
    </row>
    <row r="574">
      <c r="A574" s="5" t="inlineStr">
        <is>
          <t>E00870</t>
        </is>
      </c>
      <c r="B574" s="5" t="inlineStr">
        <is>
          <t>IT</t>
        </is>
      </c>
      <c r="C574" s="5" t="inlineStr">
        <is>
          <t>Customer Service</t>
        </is>
      </c>
      <c r="D574" s="5" t="inlineStr">
        <is>
          <t>L2</t>
        </is>
      </c>
      <c r="E574" s="5" t="n">
        <v>1</v>
      </c>
      <c r="F574" s="5" t="n">
        <v>25250</v>
      </c>
      <c r="G574" s="41" t="n">
        <v>46068</v>
      </c>
      <c r="H574" s="41" t="n"/>
      <c r="I574" s="42">
        <f>IF(H574="",DATE(2099,12,31),H574)</f>
        <v/>
      </c>
      <c r="J574" s="23">
        <f>F574*E574</f>
        <v/>
      </c>
      <c r="K574" s="23">
        <f>J574*INDEX(Settings!$C$31:$C$36,MATCH(D574,Settings!$B$31:$B$36,0))</f>
        <v/>
      </c>
      <c r="L574" s="23">
        <f>J574+K574</f>
        <v/>
      </c>
      <c r="M574" s="23">
        <f>MIN(L574,Settings!$C$25)</f>
        <v/>
      </c>
      <c r="N574" s="23">
        <f>IF(B574="IT",L574*Settings!$C$11+L574*Settings!$C$12,M574*Settings!$C$16+M574*Settings!$C$17+L574*Settings!$C$18+L574*Settings!$C$19+L574*Settings!$C$20+L574*Settings!$C$21*Settings!$C$22)</f>
        <v/>
      </c>
      <c r="O574" s="23">
        <f>IF(B574="IT",J574/Settings!$C$13,0)</f>
        <v/>
      </c>
      <c r="P574" s="23">
        <f>L574+N574+O574</f>
        <v/>
      </c>
    </row>
    <row r="575">
      <c r="A575" s="5" t="inlineStr">
        <is>
          <t>E00872</t>
        </is>
      </c>
      <c r="B575" s="5" t="inlineStr">
        <is>
          <t>IT</t>
        </is>
      </c>
      <c r="C575" s="5" t="inlineStr">
        <is>
          <t>Sales</t>
        </is>
      </c>
      <c r="D575" s="5" t="inlineStr">
        <is>
          <t>L3</t>
        </is>
      </c>
      <c r="E575" s="5" t="n">
        <v>1</v>
      </c>
      <c r="F575" s="5" t="n">
        <v>45600</v>
      </c>
      <c r="G575" s="41" t="n">
        <v>45125</v>
      </c>
      <c r="H575" s="41" t="n"/>
      <c r="I575" s="42">
        <f>IF(H575="",DATE(2099,12,31),H575)</f>
        <v/>
      </c>
      <c r="J575" s="23">
        <f>F575*E575</f>
        <v/>
      </c>
      <c r="K575" s="23">
        <f>J575*INDEX(Settings!$C$31:$C$36,MATCH(D575,Settings!$B$31:$B$36,0))</f>
        <v/>
      </c>
      <c r="L575" s="23">
        <f>J575+K575</f>
        <v/>
      </c>
      <c r="M575" s="23">
        <f>MIN(L575,Settings!$C$25)</f>
        <v/>
      </c>
      <c r="N575" s="23">
        <f>IF(B575="IT",L575*Settings!$C$11+L575*Settings!$C$12,M575*Settings!$C$16+M575*Settings!$C$17+L575*Settings!$C$18+L575*Settings!$C$19+L575*Settings!$C$20+L575*Settings!$C$21*Settings!$C$22)</f>
        <v/>
      </c>
      <c r="O575" s="23">
        <f>IF(B575="IT",J575/Settings!$C$13,0)</f>
        <v/>
      </c>
      <c r="P575" s="23">
        <f>L575+N575+O575</f>
        <v/>
      </c>
    </row>
    <row r="576">
      <c r="A576" s="5" t="inlineStr">
        <is>
          <t>E00875</t>
        </is>
      </c>
      <c r="B576" s="5" t="inlineStr">
        <is>
          <t>PL</t>
        </is>
      </c>
      <c r="C576" s="5" t="inlineStr">
        <is>
          <t>Operations</t>
        </is>
      </c>
      <c r="D576" s="5" t="inlineStr">
        <is>
          <t>L3</t>
        </is>
      </c>
      <c r="E576" s="5" t="n">
        <v>1</v>
      </c>
      <c r="F576" s="5" t="n">
        <v>31250</v>
      </c>
      <c r="G576" s="41" t="n">
        <v>43143</v>
      </c>
      <c r="H576" s="41" t="n"/>
      <c r="I576" s="42">
        <f>IF(H576="",DATE(2099,12,31),H576)</f>
        <v/>
      </c>
      <c r="J576" s="23">
        <f>F576*E576</f>
        <v/>
      </c>
      <c r="K576" s="23">
        <f>J576*INDEX(Settings!$C$31:$C$36,MATCH(D576,Settings!$B$31:$B$36,0))</f>
        <v/>
      </c>
      <c r="L576" s="23">
        <f>J576+K576</f>
        <v/>
      </c>
      <c r="M576" s="23">
        <f>MIN(L576,Settings!$C$25)</f>
        <v/>
      </c>
      <c r="N576" s="23">
        <f>IF(B576="IT",L576*Settings!$C$11+L576*Settings!$C$12,M576*Settings!$C$16+M576*Settings!$C$17+L576*Settings!$C$18+L576*Settings!$C$19+L576*Settings!$C$20+L576*Settings!$C$21*Settings!$C$22)</f>
        <v/>
      </c>
      <c r="O576" s="23">
        <f>IF(B576="IT",J576/Settings!$C$13,0)</f>
        <v/>
      </c>
      <c r="P576" s="23">
        <f>L576+N576+O576</f>
        <v/>
      </c>
    </row>
    <row r="577">
      <c r="A577" s="5" t="inlineStr">
        <is>
          <t>E00876</t>
        </is>
      </c>
      <c r="B577" s="5" t="inlineStr">
        <is>
          <t>PL</t>
        </is>
      </c>
      <c r="C577" s="5" t="inlineStr">
        <is>
          <t>Operations</t>
        </is>
      </c>
      <c r="D577" s="5" t="inlineStr">
        <is>
          <t>L2</t>
        </is>
      </c>
      <c r="E577" s="5" t="n">
        <v>1</v>
      </c>
      <c r="F577" s="5" t="n">
        <v>27450</v>
      </c>
      <c r="G577" s="41" t="n">
        <v>43966</v>
      </c>
      <c r="H577" s="41" t="n"/>
      <c r="I577" s="42">
        <f>IF(H577="",DATE(2099,12,31),H577)</f>
        <v/>
      </c>
      <c r="J577" s="23">
        <f>F577*E577</f>
        <v/>
      </c>
      <c r="K577" s="23">
        <f>J577*INDEX(Settings!$C$31:$C$36,MATCH(D577,Settings!$B$31:$B$36,0))</f>
        <v/>
      </c>
      <c r="L577" s="23">
        <f>J577+K577</f>
        <v/>
      </c>
      <c r="M577" s="23">
        <f>MIN(L577,Settings!$C$25)</f>
        <v/>
      </c>
      <c r="N577" s="23">
        <f>IF(B577="IT",L577*Settings!$C$11+L577*Settings!$C$12,M577*Settings!$C$16+M577*Settings!$C$17+L577*Settings!$C$18+L577*Settings!$C$19+L577*Settings!$C$20+L577*Settings!$C$21*Settings!$C$22)</f>
        <v/>
      </c>
      <c r="O577" s="23">
        <f>IF(B577="IT",J577/Settings!$C$13,0)</f>
        <v/>
      </c>
      <c r="P577" s="23">
        <f>L577+N577+O577</f>
        <v/>
      </c>
    </row>
    <row r="578">
      <c r="A578" s="5" t="inlineStr">
        <is>
          <t>E00879</t>
        </is>
      </c>
      <c r="B578" s="5" t="inlineStr">
        <is>
          <t>IT</t>
        </is>
      </c>
      <c r="C578" s="5" t="inlineStr">
        <is>
          <t>Tech</t>
        </is>
      </c>
      <c r="D578" s="5" t="inlineStr">
        <is>
          <t>L1</t>
        </is>
      </c>
      <c r="E578" s="5" t="n">
        <v>1</v>
      </c>
      <c r="F578" s="5" t="n">
        <v>28900</v>
      </c>
      <c r="G578" s="41" t="n">
        <v>46086</v>
      </c>
      <c r="H578" s="41" t="n"/>
      <c r="I578" s="42">
        <f>IF(H578="",DATE(2099,12,31),H578)</f>
        <v/>
      </c>
      <c r="J578" s="23">
        <f>F578*E578</f>
        <v/>
      </c>
      <c r="K578" s="23">
        <f>J578*INDEX(Settings!$C$31:$C$36,MATCH(D578,Settings!$B$31:$B$36,0))</f>
        <v/>
      </c>
      <c r="L578" s="23">
        <f>J578+K578</f>
        <v/>
      </c>
      <c r="M578" s="23">
        <f>MIN(L578,Settings!$C$25)</f>
        <v/>
      </c>
      <c r="N578" s="23">
        <f>IF(B578="IT",L578*Settings!$C$11+L578*Settings!$C$12,M578*Settings!$C$16+M578*Settings!$C$17+L578*Settings!$C$18+L578*Settings!$C$19+L578*Settings!$C$20+L578*Settings!$C$21*Settings!$C$22)</f>
        <v/>
      </c>
      <c r="O578" s="23">
        <f>IF(B578="IT",J578/Settings!$C$13,0)</f>
        <v/>
      </c>
      <c r="P578" s="23">
        <f>L578+N578+O578</f>
        <v/>
      </c>
    </row>
    <row r="579">
      <c r="A579" s="5" t="inlineStr">
        <is>
          <t>E00880</t>
        </is>
      </c>
      <c r="B579" s="5" t="inlineStr">
        <is>
          <t>PL</t>
        </is>
      </c>
      <c r="C579" s="5" t="inlineStr">
        <is>
          <t>Tech</t>
        </is>
      </c>
      <c r="D579" s="5" t="inlineStr">
        <is>
          <t>L2</t>
        </is>
      </c>
      <c r="E579" s="5" t="n">
        <v>1</v>
      </c>
      <c r="F579" s="5" t="n">
        <v>29950</v>
      </c>
      <c r="G579" s="41" t="n">
        <v>42422</v>
      </c>
      <c r="H579" s="41" t="n"/>
      <c r="I579" s="42">
        <f>IF(H579="",DATE(2099,12,31),H579)</f>
        <v/>
      </c>
      <c r="J579" s="23">
        <f>F579*E579</f>
        <v/>
      </c>
      <c r="K579" s="23">
        <f>J579*INDEX(Settings!$C$31:$C$36,MATCH(D579,Settings!$B$31:$B$36,0))</f>
        <v/>
      </c>
      <c r="L579" s="23">
        <f>J579+K579</f>
        <v/>
      </c>
      <c r="M579" s="23">
        <f>MIN(L579,Settings!$C$25)</f>
        <v/>
      </c>
      <c r="N579" s="23">
        <f>IF(B579="IT",L579*Settings!$C$11+L579*Settings!$C$12,M579*Settings!$C$16+M579*Settings!$C$17+L579*Settings!$C$18+L579*Settings!$C$19+L579*Settings!$C$20+L579*Settings!$C$21*Settings!$C$22)</f>
        <v/>
      </c>
      <c r="O579" s="23">
        <f>IF(B579="IT",J579/Settings!$C$13,0)</f>
        <v/>
      </c>
      <c r="P579" s="23">
        <f>L579+N579+O579</f>
        <v/>
      </c>
    </row>
    <row r="580">
      <c r="A580" s="5" t="inlineStr">
        <is>
          <t>E00884</t>
        </is>
      </c>
      <c r="B580" s="5" t="inlineStr">
        <is>
          <t>PL</t>
        </is>
      </c>
      <c r="C580" s="5" t="inlineStr">
        <is>
          <t>Operations</t>
        </is>
      </c>
      <c r="D580" s="5" t="inlineStr">
        <is>
          <t>L5</t>
        </is>
      </c>
      <c r="E580" s="5" t="n">
        <v>1</v>
      </c>
      <c r="F580" s="5" t="n">
        <v>47100</v>
      </c>
      <c r="G580" s="41" t="n">
        <v>45633</v>
      </c>
      <c r="H580" s="41" t="n"/>
      <c r="I580" s="42">
        <f>IF(H580="",DATE(2099,12,31),H580)</f>
        <v/>
      </c>
      <c r="J580" s="23">
        <f>F580*E580</f>
        <v/>
      </c>
      <c r="K580" s="23">
        <f>J580*INDEX(Settings!$C$31:$C$36,MATCH(D580,Settings!$B$31:$B$36,0))</f>
        <v/>
      </c>
      <c r="L580" s="23">
        <f>J580+K580</f>
        <v/>
      </c>
      <c r="M580" s="23">
        <f>MIN(L580,Settings!$C$25)</f>
        <v/>
      </c>
      <c r="N580" s="23">
        <f>IF(B580="IT",L580*Settings!$C$11+L580*Settings!$C$12,M580*Settings!$C$16+M580*Settings!$C$17+L580*Settings!$C$18+L580*Settings!$C$19+L580*Settings!$C$20+L580*Settings!$C$21*Settings!$C$22)</f>
        <v/>
      </c>
      <c r="O580" s="23">
        <f>IF(B580="IT",J580/Settings!$C$13,0)</f>
        <v/>
      </c>
      <c r="P580" s="23">
        <f>L580+N580+O580</f>
        <v/>
      </c>
    </row>
    <row r="581">
      <c r="A581" s="5" t="inlineStr">
        <is>
          <t>E00885</t>
        </is>
      </c>
      <c r="B581" s="5" t="inlineStr">
        <is>
          <t>IT</t>
        </is>
      </c>
      <c r="C581" s="5" t="inlineStr">
        <is>
          <t>Finance</t>
        </is>
      </c>
      <c r="D581" s="5" t="inlineStr">
        <is>
          <t>L3</t>
        </is>
      </c>
      <c r="E581" s="5" t="n">
        <v>1</v>
      </c>
      <c r="F581" s="5" t="n">
        <v>45000</v>
      </c>
      <c r="G581" s="41" t="n">
        <v>43276</v>
      </c>
      <c r="H581" s="41" t="n"/>
      <c r="I581" s="42">
        <f>IF(H581="",DATE(2099,12,31),H581)</f>
        <v/>
      </c>
      <c r="J581" s="23">
        <f>F581*E581</f>
        <v/>
      </c>
      <c r="K581" s="23">
        <f>J581*INDEX(Settings!$C$31:$C$36,MATCH(D581,Settings!$B$31:$B$36,0))</f>
        <v/>
      </c>
      <c r="L581" s="23">
        <f>J581+K581</f>
        <v/>
      </c>
      <c r="M581" s="23">
        <f>MIN(L581,Settings!$C$25)</f>
        <v/>
      </c>
      <c r="N581" s="23">
        <f>IF(B581="IT",L581*Settings!$C$11+L581*Settings!$C$12,M581*Settings!$C$16+M581*Settings!$C$17+L581*Settings!$C$18+L581*Settings!$C$19+L581*Settings!$C$20+L581*Settings!$C$21*Settings!$C$22)</f>
        <v/>
      </c>
      <c r="O581" s="23">
        <f>IF(B581="IT",J581/Settings!$C$13,0)</f>
        <v/>
      </c>
      <c r="P581" s="23">
        <f>L581+N581+O581</f>
        <v/>
      </c>
    </row>
    <row r="582">
      <c r="A582" s="5" t="inlineStr">
        <is>
          <t>E00888</t>
        </is>
      </c>
      <c r="B582" s="5" t="inlineStr">
        <is>
          <t>IT</t>
        </is>
      </c>
      <c r="C582" s="5" t="inlineStr">
        <is>
          <t>Customer Service</t>
        </is>
      </c>
      <c r="D582" s="5" t="inlineStr">
        <is>
          <t>L2</t>
        </is>
      </c>
      <c r="E582" s="5" t="n">
        <v>1</v>
      </c>
      <c r="F582" s="5" t="n">
        <v>27150</v>
      </c>
      <c r="G582" s="41" t="n">
        <v>46048</v>
      </c>
      <c r="H582" s="41" t="n">
        <v>46125</v>
      </c>
      <c r="I582" s="42">
        <f>IF(H582="",DATE(2099,12,31),H582)</f>
        <v/>
      </c>
      <c r="J582" s="23">
        <f>F582*E582</f>
        <v/>
      </c>
      <c r="K582" s="23">
        <f>J582*INDEX(Settings!$C$31:$C$36,MATCH(D582,Settings!$B$31:$B$36,0))</f>
        <v/>
      </c>
      <c r="L582" s="23">
        <f>J582+K582</f>
        <v/>
      </c>
      <c r="M582" s="23">
        <f>MIN(L582,Settings!$C$25)</f>
        <v/>
      </c>
      <c r="N582" s="23">
        <f>IF(B582="IT",L582*Settings!$C$11+L582*Settings!$C$12,M582*Settings!$C$16+M582*Settings!$C$17+L582*Settings!$C$18+L582*Settings!$C$19+L582*Settings!$C$20+L582*Settings!$C$21*Settings!$C$22)</f>
        <v/>
      </c>
      <c r="O582" s="23">
        <f>IF(B582="IT",J582/Settings!$C$13,0)</f>
        <v/>
      </c>
      <c r="P582" s="23">
        <f>L582+N582+O582</f>
        <v/>
      </c>
    </row>
    <row r="583">
      <c r="A583" s="5" t="inlineStr">
        <is>
          <t>E00889</t>
        </is>
      </c>
      <c r="B583" s="5" t="inlineStr">
        <is>
          <t>IT</t>
        </is>
      </c>
      <c r="C583" s="5" t="inlineStr">
        <is>
          <t>Tech</t>
        </is>
      </c>
      <c r="D583" s="5" t="inlineStr">
        <is>
          <t>L2</t>
        </is>
      </c>
      <c r="E583" s="5" t="n">
        <v>1</v>
      </c>
      <c r="F583" s="5" t="n">
        <v>39850</v>
      </c>
      <c r="G583" s="41" t="n">
        <v>45322</v>
      </c>
      <c r="H583" s="41" t="n"/>
      <c r="I583" s="42">
        <f>IF(H583="",DATE(2099,12,31),H583)</f>
        <v/>
      </c>
      <c r="J583" s="23">
        <f>F583*E583</f>
        <v/>
      </c>
      <c r="K583" s="23">
        <f>J583*INDEX(Settings!$C$31:$C$36,MATCH(D583,Settings!$B$31:$B$36,0))</f>
        <v/>
      </c>
      <c r="L583" s="23">
        <f>J583+K583</f>
        <v/>
      </c>
      <c r="M583" s="23">
        <f>MIN(L583,Settings!$C$25)</f>
        <v/>
      </c>
      <c r="N583" s="23">
        <f>IF(B583="IT",L583*Settings!$C$11+L583*Settings!$C$12,M583*Settings!$C$16+M583*Settings!$C$17+L583*Settings!$C$18+L583*Settings!$C$19+L583*Settings!$C$20+L583*Settings!$C$21*Settings!$C$22)</f>
        <v/>
      </c>
      <c r="O583" s="23">
        <f>IF(B583="IT",J583/Settings!$C$13,0)</f>
        <v/>
      </c>
      <c r="P583" s="23">
        <f>L583+N583+O583</f>
        <v/>
      </c>
    </row>
    <row r="584">
      <c r="A584" s="5" t="inlineStr">
        <is>
          <t>E00891</t>
        </is>
      </c>
      <c r="B584" s="5" t="inlineStr">
        <is>
          <t>IT</t>
        </is>
      </c>
      <c r="C584" s="5" t="inlineStr">
        <is>
          <t>Operations</t>
        </is>
      </c>
      <c r="D584" s="5" t="inlineStr">
        <is>
          <t>L2</t>
        </is>
      </c>
      <c r="E584" s="5" t="n">
        <v>1</v>
      </c>
      <c r="F584" s="5" t="n">
        <v>34400</v>
      </c>
      <c r="G584" s="41" t="n">
        <v>43942</v>
      </c>
      <c r="H584" s="41" t="n"/>
      <c r="I584" s="42">
        <f>IF(H584="",DATE(2099,12,31),H584)</f>
        <v/>
      </c>
      <c r="J584" s="23">
        <f>F584*E584</f>
        <v/>
      </c>
      <c r="K584" s="23">
        <f>J584*INDEX(Settings!$C$31:$C$36,MATCH(D584,Settings!$B$31:$B$36,0))</f>
        <v/>
      </c>
      <c r="L584" s="23">
        <f>J584+K584</f>
        <v/>
      </c>
      <c r="M584" s="23">
        <f>MIN(L584,Settings!$C$25)</f>
        <v/>
      </c>
      <c r="N584" s="23">
        <f>IF(B584="IT",L584*Settings!$C$11+L584*Settings!$C$12,M584*Settings!$C$16+M584*Settings!$C$17+L584*Settings!$C$18+L584*Settings!$C$19+L584*Settings!$C$20+L584*Settings!$C$21*Settings!$C$22)</f>
        <v/>
      </c>
      <c r="O584" s="23">
        <f>IF(B584="IT",J584/Settings!$C$13,0)</f>
        <v/>
      </c>
      <c r="P584" s="23">
        <f>L584+N584+O584</f>
        <v/>
      </c>
    </row>
    <row r="585">
      <c r="A585" s="5" t="inlineStr">
        <is>
          <t>E00892</t>
        </is>
      </c>
      <c r="B585" s="5" t="inlineStr">
        <is>
          <t>PL</t>
        </is>
      </c>
      <c r="C585" s="5" t="inlineStr">
        <is>
          <t>Operations</t>
        </is>
      </c>
      <c r="D585" s="5" t="inlineStr">
        <is>
          <t>L1</t>
        </is>
      </c>
      <c r="E585" s="5" t="n">
        <v>1</v>
      </c>
      <c r="F585" s="5" t="n">
        <v>20250</v>
      </c>
      <c r="G585" s="41" t="n">
        <v>44483</v>
      </c>
      <c r="H585" s="41" t="n"/>
      <c r="I585" s="42">
        <f>IF(H585="",DATE(2099,12,31),H585)</f>
        <v/>
      </c>
      <c r="J585" s="23">
        <f>F585*E585</f>
        <v/>
      </c>
      <c r="K585" s="23">
        <f>J585*INDEX(Settings!$C$31:$C$36,MATCH(D585,Settings!$B$31:$B$36,0))</f>
        <v/>
      </c>
      <c r="L585" s="23">
        <f>J585+K585</f>
        <v/>
      </c>
      <c r="M585" s="23">
        <f>MIN(L585,Settings!$C$25)</f>
        <v/>
      </c>
      <c r="N585" s="23">
        <f>IF(B585="IT",L585*Settings!$C$11+L585*Settings!$C$12,M585*Settings!$C$16+M585*Settings!$C$17+L585*Settings!$C$18+L585*Settings!$C$19+L585*Settings!$C$20+L585*Settings!$C$21*Settings!$C$22)</f>
        <v/>
      </c>
      <c r="O585" s="23">
        <f>IF(B585="IT",J585/Settings!$C$13,0)</f>
        <v/>
      </c>
      <c r="P585" s="23">
        <f>L585+N585+O585</f>
        <v/>
      </c>
    </row>
    <row r="586">
      <c r="A586" s="5" t="inlineStr">
        <is>
          <t>E00893</t>
        </is>
      </c>
      <c r="B586" s="5" t="inlineStr">
        <is>
          <t>PL</t>
        </is>
      </c>
      <c r="C586" s="5" t="inlineStr">
        <is>
          <t>Operations</t>
        </is>
      </c>
      <c r="D586" s="5" t="inlineStr">
        <is>
          <t>L3</t>
        </is>
      </c>
      <c r="E586" s="5" t="n">
        <v>1</v>
      </c>
      <c r="F586" s="5" t="n">
        <v>36350</v>
      </c>
      <c r="G586" s="41" t="n">
        <v>45137</v>
      </c>
      <c r="H586" s="41" t="n">
        <v>45983</v>
      </c>
      <c r="I586" s="42">
        <f>IF(H586="",DATE(2099,12,31),H586)</f>
        <v/>
      </c>
      <c r="J586" s="23">
        <f>F586*E586</f>
        <v/>
      </c>
      <c r="K586" s="23">
        <f>J586*INDEX(Settings!$C$31:$C$36,MATCH(D586,Settings!$B$31:$B$36,0))</f>
        <v/>
      </c>
      <c r="L586" s="23">
        <f>J586+K586</f>
        <v/>
      </c>
      <c r="M586" s="23">
        <f>MIN(L586,Settings!$C$25)</f>
        <v/>
      </c>
      <c r="N586" s="23">
        <f>IF(B586="IT",L586*Settings!$C$11+L586*Settings!$C$12,M586*Settings!$C$16+M586*Settings!$C$17+L586*Settings!$C$18+L586*Settings!$C$19+L586*Settings!$C$20+L586*Settings!$C$21*Settings!$C$22)</f>
        <v/>
      </c>
      <c r="O586" s="23">
        <f>IF(B586="IT",J586/Settings!$C$13,0)</f>
        <v/>
      </c>
      <c r="P586" s="23">
        <f>L586+N586+O586</f>
        <v/>
      </c>
    </row>
    <row r="587">
      <c r="A587" s="5" t="inlineStr">
        <is>
          <t>E00894</t>
        </is>
      </c>
      <c r="B587" s="5" t="inlineStr">
        <is>
          <t>PL</t>
        </is>
      </c>
      <c r="C587" s="5" t="inlineStr">
        <is>
          <t>Tech</t>
        </is>
      </c>
      <c r="D587" s="5" t="inlineStr">
        <is>
          <t>L3</t>
        </is>
      </c>
      <c r="E587" s="5" t="n">
        <v>1</v>
      </c>
      <c r="F587" s="5" t="n">
        <v>43250</v>
      </c>
      <c r="G587" s="41" t="n">
        <v>46150</v>
      </c>
      <c r="H587" s="41" t="n"/>
      <c r="I587" s="42">
        <f>IF(H587="",DATE(2099,12,31),H587)</f>
        <v/>
      </c>
      <c r="J587" s="23">
        <f>F587*E587</f>
        <v/>
      </c>
      <c r="K587" s="23">
        <f>J587*INDEX(Settings!$C$31:$C$36,MATCH(D587,Settings!$B$31:$B$36,0))</f>
        <v/>
      </c>
      <c r="L587" s="23">
        <f>J587+K587</f>
        <v/>
      </c>
      <c r="M587" s="23">
        <f>MIN(L587,Settings!$C$25)</f>
        <v/>
      </c>
      <c r="N587" s="23">
        <f>IF(B587="IT",L587*Settings!$C$11+L587*Settings!$C$12,M587*Settings!$C$16+M587*Settings!$C$17+L587*Settings!$C$18+L587*Settings!$C$19+L587*Settings!$C$20+L587*Settings!$C$21*Settings!$C$22)</f>
        <v/>
      </c>
      <c r="O587" s="23">
        <f>IF(B587="IT",J587/Settings!$C$13,0)</f>
        <v/>
      </c>
      <c r="P587" s="23">
        <f>L587+N587+O587</f>
        <v/>
      </c>
    </row>
    <row r="588">
      <c r="A588" s="5" t="inlineStr">
        <is>
          <t>E00895</t>
        </is>
      </c>
      <c r="B588" s="5" t="inlineStr">
        <is>
          <t>PL</t>
        </is>
      </c>
      <c r="C588" s="5" t="inlineStr">
        <is>
          <t>Customer Service</t>
        </is>
      </c>
      <c r="D588" s="5" t="inlineStr">
        <is>
          <t>L1</t>
        </is>
      </c>
      <c r="E588" s="5" t="n">
        <v>1</v>
      </c>
      <c r="F588" s="5" t="n">
        <v>21500</v>
      </c>
      <c r="G588" s="41" t="n">
        <v>44647</v>
      </c>
      <c r="H588" s="41" t="n"/>
      <c r="I588" s="42">
        <f>IF(H588="",DATE(2099,12,31),H588)</f>
        <v/>
      </c>
      <c r="J588" s="23">
        <f>F588*E588</f>
        <v/>
      </c>
      <c r="K588" s="23">
        <f>J588*INDEX(Settings!$C$31:$C$36,MATCH(D588,Settings!$B$31:$B$36,0))</f>
        <v/>
      </c>
      <c r="L588" s="23">
        <f>J588+K588</f>
        <v/>
      </c>
      <c r="M588" s="23">
        <f>MIN(L588,Settings!$C$25)</f>
        <v/>
      </c>
      <c r="N588" s="23">
        <f>IF(B588="IT",L588*Settings!$C$11+L588*Settings!$C$12,M588*Settings!$C$16+M588*Settings!$C$17+L588*Settings!$C$18+L588*Settings!$C$19+L588*Settings!$C$20+L588*Settings!$C$21*Settings!$C$22)</f>
        <v/>
      </c>
      <c r="O588" s="23">
        <f>IF(B588="IT",J588/Settings!$C$13,0)</f>
        <v/>
      </c>
      <c r="P588" s="23">
        <f>L588+N588+O588</f>
        <v/>
      </c>
    </row>
    <row r="589">
      <c r="A589" s="5" t="inlineStr">
        <is>
          <t>E00898</t>
        </is>
      </c>
      <c r="B589" s="5" t="inlineStr">
        <is>
          <t>PL</t>
        </is>
      </c>
      <c r="C589" s="5" t="inlineStr">
        <is>
          <t>Finance</t>
        </is>
      </c>
      <c r="D589" s="5" t="inlineStr">
        <is>
          <t>L4</t>
        </is>
      </c>
      <c r="E589" s="5" t="n">
        <v>1</v>
      </c>
      <c r="F589" s="5" t="n">
        <v>47550</v>
      </c>
      <c r="G589" s="41" t="n">
        <v>45975</v>
      </c>
      <c r="H589" s="41" t="n"/>
      <c r="I589" s="42">
        <f>IF(H589="",DATE(2099,12,31),H589)</f>
        <v/>
      </c>
      <c r="J589" s="23">
        <f>F589*E589</f>
        <v/>
      </c>
      <c r="K589" s="23">
        <f>J589*INDEX(Settings!$C$31:$C$36,MATCH(D589,Settings!$B$31:$B$36,0))</f>
        <v/>
      </c>
      <c r="L589" s="23">
        <f>J589+K589</f>
        <v/>
      </c>
      <c r="M589" s="23">
        <f>MIN(L589,Settings!$C$25)</f>
        <v/>
      </c>
      <c r="N589" s="23">
        <f>IF(B589="IT",L589*Settings!$C$11+L589*Settings!$C$12,M589*Settings!$C$16+M589*Settings!$C$17+L589*Settings!$C$18+L589*Settings!$C$19+L589*Settings!$C$20+L589*Settings!$C$21*Settings!$C$22)</f>
        <v/>
      </c>
      <c r="O589" s="23">
        <f>IF(B589="IT",J589/Settings!$C$13,0)</f>
        <v/>
      </c>
      <c r="P589" s="23">
        <f>L589+N589+O589</f>
        <v/>
      </c>
    </row>
    <row r="590">
      <c r="A590" s="5" t="inlineStr">
        <is>
          <t>E00899</t>
        </is>
      </c>
      <c r="B590" s="5" t="inlineStr">
        <is>
          <t>IT</t>
        </is>
      </c>
      <c r="C590" s="5" t="inlineStr">
        <is>
          <t>Customer Service</t>
        </is>
      </c>
      <c r="D590" s="5" t="inlineStr">
        <is>
          <t>L4</t>
        </is>
      </c>
      <c r="E590" s="5" t="n">
        <v>1</v>
      </c>
      <c r="F590" s="5" t="n">
        <v>41050</v>
      </c>
      <c r="G590" s="41" t="n">
        <v>45887</v>
      </c>
      <c r="H590" s="41" t="n">
        <v>45916</v>
      </c>
      <c r="I590" s="42">
        <f>IF(H590="",DATE(2099,12,31),H590)</f>
        <v/>
      </c>
      <c r="J590" s="23">
        <f>F590*E590</f>
        <v/>
      </c>
      <c r="K590" s="23">
        <f>J590*INDEX(Settings!$C$31:$C$36,MATCH(D590,Settings!$B$31:$B$36,0))</f>
        <v/>
      </c>
      <c r="L590" s="23">
        <f>J590+K590</f>
        <v/>
      </c>
      <c r="M590" s="23">
        <f>MIN(L590,Settings!$C$25)</f>
        <v/>
      </c>
      <c r="N590" s="23">
        <f>IF(B590="IT",L590*Settings!$C$11+L590*Settings!$C$12,M590*Settings!$C$16+M590*Settings!$C$17+L590*Settings!$C$18+L590*Settings!$C$19+L590*Settings!$C$20+L590*Settings!$C$21*Settings!$C$22)</f>
        <v/>
      </c>
      <c r="O590" s="23">
        <f>IF(B590="IT",J590/Settings!$C$13,0)</f>
        <v/>
      </c>
      <c r="P590" s="23">
        <f>L590+N590+O590</f>
        <v/>
      </c>
    </row>
    <row r="591">
      <c r="A591" s="5" t="inlineStr">
        <is>
          <t>E00901</t>
        </is>
      </c>
      <c r="B591" s="5" t="inlineStr">
        <is>
          <t>IT</t>
        </is>
      </c>
      <c r="C591" s="5" t="inlineStr">
        <is>
          <t>Operations</t>
        </is>
      </c>
      <c r="D591" s="5" t="inlineStr">
        <is>
          <t>L1</t>
        </is>
      </c>
      <c r="E591" s="5" t="n">
        <v>1</v>
      </c>
      <c r="F591" s="5" t="n">
        <v>26350</v>
      </c>
      <c r="G591" s="41" t="n">
        <v>45058</v>
      </c>
      <c r="H591" s="41" t="n"/>
      <c r="I591" s="42">
        <f>IF(H591="",DATE(2099,12,31),H591)</f>
        <v/>
      </c>
      <c r="J591" s="23">
        <f>F591*E591</f>
        <v/>
      </c>
      <c r="K591" s="23">
        <f>J591*INDEX(Settings!$C$31:$C$36,MATCH(D591,Settings!$B$31:$B$36,0))</f>
        <v/>
      </c>
      <c r="L591" s="23">
        <f>J591+K591</f>
        <v/>
      </c>
      <c r="M591" s="23">
        <f>MIN(L591,Settings!$C$25)</f>
        <v/>
      </c>
      <c r="N591" s="23">
        <f>IF(B591="IT",L591*Settings!$C$11+L591*Settings!$C$12,M591*Settings!$C$16+M591*Settings!$C$17+L591*Settings!$C$18+L591*Settings!$C$19+L591*Settings!$C$20+L591*Settings!$C$21*Settings!$C$22)</f>
        <v/>
      </c>
      <c r="O591" s="23">
        <f>IF(B591="IT",J591/Settings!$C$13,0)</f>
        <v/>
      </c>
      <c r="P591" s="23">
        <f>L591+N591+O591</f>
        <v/>
      </c>
    </row>
    <row r="592">
      <c r="A592" s="5" t="inlineStr">
        <is>
          <t>E00902</t>
        </is>
      </c>
      <c r="B592" s="5" t="inlineStr">
        <is>
          <t>PL</t>
        </is>
      </c>
      <c r="C592" s="5" t="inlineStr">
        <is>
          <t>Operations</t>
        </is>
      </c>
      <c r="D592" s="5" t="inlineStr">
        <is>
          <t>L2</t>
        </is>
      </c>
      <c r="E592" s="5" t="n">
        <v>1</v>
      </c>
      <c r="F592" s="5" t="n">
        <v>24050</v>
      </c>
      <c r="G592" s="41" t="n">
        <v>45300</v>
      </c>
      <c r="H592" s="41" t="n">
        <v>46108</v>
      </c>
      <c r="I592" s="42">
        <f>IF(H592="",DATE(2099,12,31),H592)</f>
        <v/>
      </c>
      <c r="J592" s="23">
        <f>F592*E592</f>
        <v/>
      </c>
      <c r="K592" s="23">
        <f>J592*INDEX(Settings!$C$31:$C$36,MATCH(D592,Settings!$B$31:$B$36,0))</f>
        <v/>
      </c>
      <c r="L592" s="23">
        <f>J592+K592</f>
        <v/>
      </c>
      <c r="M592" s="23">
        <f>MIN(L592,Settings!$C$25)</f>
        <v/>
      </c>
      <c r="N592" s="23">
        <f>IF(B592="IT",L592*Settings!$C$11+L592*Settings!$C$12,M592*Settings!$C$16+M592*Settings!$C$17+L592*Settings!$C$18+L592*Settings!$C$19+L592*Settings!$C$20+L592*Settings!$C$21*Settings!$C$22)</f>
        <v/>
      </c>
      <c r="O592" s="23">
        <f>IF(B592="IT",J592/Settings!$C$13,0)</f>
        <v/>
      </c>
      <c r="P592" s="23">
        <f>L592+N592+O592</f>
        <v/>
      </c>
    </row>
    <row r="593">
      <c r="A593" s="5" t="inlineStr">
        <is>
          <t>E00903</t>
        </is>
      </c>
      <c r="B593" s="5" t="inlineStr">
        <is>
          <t>PL</t>
        </is>
      </c>
      <c r="C593" s="5" t="inlineStr">
        <is>
          <t>Operations</t>
        </is>
      </c>
      <c r="D593" s="5" t="inlineStr">
        <is>
          <t>L3</t>
        </is>
      </c>
      <c r="E593" s="5" t="n">
        <v>1</v>
      </c>
      <c r="F593" s="5" t="n">
        <v>28800</v>
      </c>
      <c r="G593" s="41" t="n">
        <v>46001</v>
      </c>
      <c r="H593" s="41" t="n"/>
      <c r="I593" s="42">
        <f>IF(H593="",DATE(2099,12,31),H593)</f>
        <v/>
      </c>
      <c r="J593" s="23">
        <f>F593*E593</f>
        <v/>
      </c>
      <c r="K593" s="23">
        <f>J593*INDEX(Settings!$C$31:$C$36,MATCH(D593,Settings!$B$31:$B$36,0))</f>
        <v/>
      </c>
      <c r="L593" s="23">
        <f>J593+K593</f>
        <v/>
      </c>
      <c r="M593" s="23">
        <f>MIN(L593,Settings!$C$25)</f>
        <v/>
      </c>
      <c r="N593" s="23">
        <f>IF(B593="IT",L593*Settings!$C$11+L593*Settings!$C$12,M593*Settings!$C$16+M593*Settings!$C$17+L593*Settings!$C$18+L593*Settings!$C$19+L593*Settings!$C$20+L593*Settings!$C$21*Settings!$C$22)</f>
        <v/>
      </c>
      <c r="O593" s="23">
        <f>IF(B593="IT",J593/Settings!$C$13,0)</f>
        <v/>
      </c>
      <c r="P593" s="23">
        <f>L593+N593+O593</f>
        <v/>
      </c>
    </row>
    <row r="594">
      <c r="A594" s="5" t="inlineStr">
        <is>
          <t>E00904</t>
        </is>
      </c>
      <c r="B594" s="5" t="inlineStr">
        <is>
          <t>IT</t>
        </is>
      </c>
      <c r="C594" s="5" t="inlineStr">
        <is>
          <t>Tech</t>
        </is>
      </c>
      <c r="D594" s="5" t="inlineStr">
        <is>
          <t>L4</t>
        </is>
      </c>
      <c r="E594" s="5" t="n">
        <v>1</v>
      </c>
      <c r="F594" s="5" t="n">
        <v>63400</v>
      </c>
      <c r="G594" s="41" t="n">
        <v>46001</v>
      </c>
      <c r="H594" s="41" t="n"/>
      <c r="I594" s="42">
        <f>IF(H594="",DATE(2099,12,31),H594)</f>
        <v/>
      </c>
      <c r="J594" s="23">
        <f>F594*E594</f>
        <v/>
      </c>
      <c r="K594" s="23">
        <f>J594*INDEX(Settings!$C$31:$C$36,MATCH(D594,Settings!$B$31:$B$36,0))</f>
        <v/>
      </c>
      <c r="L594" s="23">
        <f>J594+K594</f>
        <v/>
      </c>
      <c r="M594" s="23">
        <f>MIN(L594,Settings!$C$25)</f>
        <v/>
      </c>
      <c r="N594" s="23">
        <f>IF(B594="IT",L594*Settings!$C$11+L594*Settings!$C$12,M594*Settings!$C$16+M594*Settings!$C$17+L594*Settings!$C$18+L594*Settings!$C$19+L594*Settings!$C$20+L594*Settings!$C$21*Settings!$C$22)</f>
        <v/>
      </c>
      <c r="O594" s="23">
        <f>IF(B594="IT",J594/Settings!$C$13,0)</f>
        <v/>
      </c>
      <c r="P594" s="23">
        <f>L594+N594+O594</f>
        <v/>
      </c>
    </row>
    <row r="595">
      <c r="A595" s="5" t="inlineStr">
        <is>
          <t>E00907</t>
        </is>
      </c>
      <c r="B595" s="5" t="inlineStr">
        <is>
          <t>IT</t>
        </is>
      </c>
      <c r="C595" s="5" t="inlineStr">
        <is>
          <t>Operations</t>
        </is>
      </c>
      <c r="D595" s="5" t="inlineStr">
        <is>
          <t>L1</t>
        </is>
      </c>
      <c r="E595" s="5" t="n">
        <v>1</v>
      </c>
      <c r="F595" s="5" t="n">
        <v>24550</v>
      </c>
      <c r="G595" s="41" t="n">
        <v>46189</v>
      </c>
      <c r="H595" s="41" t="n"/>
      <c r="I595" s="42">
        <f>IF(H595="",DATE(2099,12,31),H595)</f>
        <v/>
      </c>
      <c r="J595" s="23">
        <f>F595*E595</f>
        <v/>
      </c>
      <c r="K595" s="23">
        <f>J595*INDEX(Settings!$C$31:$C$36,MATCH(D595,Settings!$B$31:$B$36,0))</f>
        <v/>
      </c>
      <c r="L595" s="23">
        <f>J595+K595</f>
        <v/>
      </c>
      <c r="M595" s="23">
        <f>MIN(L595,Settings!$C$25)</f>
        <v/>
      </c>
      <c r="N595" s="23">
        <f>IF(B595="IT",L595*Settings!$C$11+L595*Settings!$C$12,M595*Settings!$C$16+M595*Settings!$C$17+L595*Settings!$C$18+L595*Settings!$C$19+L595*Settings!$C$20+L595*Settings!$C$21*Settings!$C$22)</f>
        <v/>
      </c>
      <c r="O595" s="23">
        <f>IF(B595="IT",J595/Settings!$C$13,0)</f>
        <v/>
      </c>
      <c r="P595" s="23">
        <f>L595+N595+O595</f>
        <v/>
      </c>
    </row>
    <row r="596">
      <c r="A596" s="5" t="inlineStr">
        <is>
          <t>E00910</t>
        </is>
      </c>
      <c r="B596" s="5" t="inlineStr">
        <is>
          <t>IT</t>
        </is>
      </c>
      <c r="C596" s="5" t="inlineStr">
        <is>
          <t>Customer Service</t>
        </is>
      </c>
      <c r="D596" s="5" t="inlineStr">
        <is>
          <t>L1</t>
        </is>
      </c>
      <c r="E596" s="5" t="n">
        <v>1</v>
      </c>
      <c r="F596" s="5" t="n">
        <v>23200</v>
      </c>
      <c r="G596" s="41" t="n">
        <v>43112</v>
      </c>
      <c r="H596" s="41" t="n"/>
      <c r="I596" s="42">
        <f>IF(H596="",DATE(2099,12,31),H596)</f>
        <v/>
      </c>
      <c r="J596" s="23">
        <f>F596*E596</f>
        <v/>
      </c>
      <c r="K596" s="23">
        <f>J596*INDEX(Settings!$C$31:$C$36,MATCH(D596,Settings!$B$31:$B$36,0))</f>
        <v/>
      </c>
      <c r="L596" s="23">
        <f>J596+K596</f>
        <v/>
      </c>
      <c r="M596" s="23">
        <f>MIN(L596,Settings!$C$25)</f>
        <v/>
      </c>
      <c r="N596" s="23">
        <f>IF(B596="IT",L596*Settings!$C$11+L596*Settings!$C$12,M596*Settings!$C$16+M596*Settings!$C$17+L596*Settings!$C$18+L596*Settings!$C$19+L596*Settings!$C$20+L596*Settings!$C$21*Settings!$C$22)</f>
        <v/>
      </c>
      <c r="O596" s="23">
        <f>IF(B596="IT",J596/Settings!$C$13,0)</f>
        <v/>
      </c>
      <c r="P596" s="23">
        <f>L596+N596+O596</f>
        <v/>
      </c>
    </row>
    <row r="597">
      <c r="A597" s="5" t="inlineStr">
        <is>
          <t>E00912</t>
        </is>
      </c>
      <c r="B597" s="5" t="inlineStr">
        <is>
          <t>PL</t>
        </is>
      </c>
      <c r="C597" s="5" t="inlineStr">
        <is>
          <t>Finance</t>
        </is>
      </c>
      <c r="D597" s="5" t="inlineStr">
        <is>
          <t>L3</t>
        </is>
      </c>
      <c r="E597" s="5" t="n">
        <v>1</v>
      </c>
      <c r="F597" s="5" t="n">
        <v>40050</v>
      </c>
      <c r="G597" s="41" t="n">
        <v>45202</v>
      </c>
      <c r="H597" s="41" t="n"/>
      <c r="I597" s="42">
        <f>IF(H597="",DATE(2099,12,31),H597)</f>
        <v/>
      </c>
      <c r="J597" s="23">
        <f>F597*E597</f>
        <v/>
      </c>
      <c r="K597" s="23">
        <f>J597*INDEX(Settings!$C$31:$C$36,MATCH(D597,Settings!$B$31:$B$36,0))</f>
        <v/>
      </c>
      <c r="L597" s="23">
        <f>J597+K597</f>
        <v/>
      </c>
      <c r="M597" s="23">
        <f>MIN(L597,Settings!$C$25)</f>
        <v/>
      </c>
      <c r="N597" s="23">
        <f>IF(B597="IT",L597*Settings!$C$11+L597*Settings!$C$12,M597*Settings!$C$16+M597*Settings!$C$17+L597*Settings!$C$18+L597*Settings!$C$19+L597*Settings!$C$20+L597*Settings!$C$21*Settings!$C$22)</f>
        <v/>
      </c>
      <c r="O597" s="23">
        <f>IF(B597="IT",J597/Settings!$C$13,0)</f>
        <v/>
      </c>
      <c r="P597" s="23">
        <f>L597+N597+O597</f>
        <v/>
      </c>
    </row>
    <row r="598">
      <c r="A598" s="5" t="inlineStr">
        <is>
          <t>E00916</t>
        </is>
      </c>
      <c r="B598" s="5" t="inlineStr">
        <is>
          <t>PL</t>
        </is>
      </c>
      <c r="C598" s="5" t="inlineStr">
        <is>
          <t>Operations</t>
        </is>
      </c>
      <c r="D598" s="5" t="inlineStr">
        <is>
          <t>L2</t>
        </is>
      </c>
      <c r="E598" s="5" t="n">
        <v>1</v>
      </c>
      <c r="F598" s="5" t="n">
        <v>25300</v>
      </c>
      <c r="G598" s="41" t="n">
        <v>42142</v>
      </c>
      <c r="H598" s="41" t="n"/>
      <c r="I598" s="42">
        <f>IF(H598="",DATE(2099,12,31),H598)</f>
        <v/>
      </c>
      <c r="J598" s="23">
        <f>F598*E598</f>
        <v/>
      </c>
      <c r="K598" s="23">
        <f>J598*INDEX(Settings!$C$31:$C$36,MATCH(D598,Settings!$B$31:$B$36,0))</f>
        <v/>
      </c>
      <c r="L598" s="23">
        <f>J598+K598</f>
        <v/>
      </c>
      <c r="M598" s="23">
        <f>MIN(L598,Settings!$C$25)</f>
        <v/>
      </c>
      <c r="N598" s="23">
        <f>IF(B598="IT",L598*Settings!$C$11+L598*Settings!$C$12,M598*Settings!$C$16+M598*Settings!$C$17+L598*Settings!$C$18+L598*Settings!$C$19+L598*Settings!$C$20+L598*Settings!$C$21*Settings!$C$22)</f>
        <v/>
      </c>
      <c r="O598" s="23">
        <f>IF(B598="IT",J598/Settings!$C$13,0)</f>
        <v/>
      </c>
      <c r="P598" s="23">
        <f>L598+N598+O598</f>
        <v/>
      </c>
    </row>
    <row r="599">
      <c r="A599" s="5" t="inlineStr">
        <is>
          <t>E00917</t>
        </is>
      </c>
      <c r="B599" s="5" t="inlineStr">
        <is>
          <t>PL</t>
        </is>
      </c>
      <c r="C599" s="5" t="inlineStr">
        <is>
          <t>Tech</t>
        </is>
      </c>
      <c r="D599" s="5" t="inlineStr">
        <is>
          <t>L3</t>
        </is>
      </c>
      <c r="E599" s="5" t="n">
        <v>1</v>
      </c>
      <c r="F599" s="5" t="n">
        <v>42300</v>
      </c>
      <c r="G599" s="41" t="n">
        <v>44985</v>
      </c>
      <c r="H599" s="41" t="n"/>
      <c r="I599" s="42">
        <f>IF(H599="",DATE(2099,12,31),H599)</f>
        <v/>
      </c>
      <c r="J599" s="23">
        <f>F599*E599</f>
        <v/>
      </c>
      <c r="K599" s="23">
        <f>J599*INDEX(Settings!$C$31:$C$36,MATCH(D599,Settings!$B$31:$B$36,0))</f>
        <v/>
      </c>
      <c r="L599" s="23">
        <f>J599+K599</f>
        <v/>
      </c>
      <c r="M599" s="23">
        <f>MIN(L599,Settings!$C$25)</f>
        <v/>
      </c>
      <c r="N599" s="23">
        <f>IF(B599="IT",L599*Settings!$C$11+L599*Settings!$C$12,M599*Settings!$C$16+M599*Settings!$C$17+L599*Settings!$C$18+L599*Settings!$C$19+L599*Settings!$C$20+L599*Settings!$C$21*Settings!$C$22)</f>
        <v/>
      </c>
      <c r="O599" s="23">
        <f>IF(B599="IT",J599/Settings!$C$13,0)</f>
        <v/>
      </c>
      <c r="P599" s="23">
        <f>L599+N599+O599</f>
        <v/>
      </c>
    </row>
    <row r="600">
      <c r="A600" s="5" t="inlineStr">
        <is>
          <t>E00918</t>
        </is>
      </c>
      <c r="B600" s="5" t="inlineStr">
        <is>
          <t>IT</t>
        </is>
      </c>
      <c r="C600" s="5" t="inlineStr">
        <is>
          <t>Finance</t>
        </is>
      </c>
      <c r="D600" s="5" t="inlineStr">
        <is>
          <t>L5</t>
        </is>
      </c>
      <c r="E600" s="5" t="n">
        <v>1</v>
      </c>
      <c r="F600" s="5" t="n">
        <v>76750</v>
      </c>
      <c r="G600" s="41" t="n">
        <v>45416</v>
      </c>
      <c r="H600" s="41" t="n"/>
      <c r="I600" s="42">
        <f>IF(H600="",DATE(2099,12,31),H600)</f>
        <v/>
      </c>
      <c r="J600" s="23">
        <f>F600*E600</f>
        <v/>
      </c>
      <c r="K600" s="23">
        <f>J600*INDEX(Settings!$C$31:$C$36,MATCH(D600,Settings!$B$31:$B$36,0))</f>
        <v/>
      </c>
      <c r="L600" s="23">
        <f>J600+K600</f>
        <v/>
      </c>
      <c r="M600" s="23">
        <f>MIN(L600,Settings!$C$25)</f>
        <v/>
      </c>
      <c r="N600" s="23">
        <f>IF(B600="IT",L600*Settings!$C$11+L600*Settings!$C$12,M600*Settings!$C$16+M600*Settings!$C$17+L600*Settings!$C$18+L600*Settings!$C$19+L600*Settings!$C$20+L600*Settings!$C$21*Settings!$C$22)</f>
        <v/>
      </c>
      <c r="O600" s="23">
        <f>IF(B600="IT",J600/Settings!$C$13,0)</f>
        <v/>
      </c>
      <c r="P600" s="23">
        <f>L600+N600+O600</f>
        <v/>
      </c>
    </row>
    <row r="601">
      <c r="A601" s="5" t="inlineStr">
        <is>
          <t>E00919</t>
        </is>
      </c>
      <c r="B601" s="5" t="inlineStr">
        <is>
          <t>PL</t>
        </is>
      </c>
      <c r="C601" s="5" t="inlineStr">
        <is>
          <t>Sales</t>
        </is>
      </c>
      <c r="D601" s="5" t="inlineStr">
        <is>
          <t>L3</t>
        </is>
      </c>
      <c r="E601" s="5" t="n">
        <v>1</v>
      </c>
      <c r="F601" s="5" t="n">
        <v>34300</v>
      </c>
      <c r="G601" s="41" t="n">
        <v>44232</v>
      </c>
      <c r="H601" s="41" t="n"/>
      <c r="I601" s="42">
        <f>IF(H601="",DATE(2099,12,31),H601)</f>
        <v/>
      </c>
      <c r="J601" s="23">
        <f>F601*E601</f>
        <v/>
      </c>
      <c r="K601" s="23">
        <f>J601*INDEX(Settings!$C$31:$C$36,MATCH(D601,Settings!$B$31:$B$36,0))</f>
        <v/>
      </c>
      <c r="L601" s="23">
        <f>J601+K601</f>
        <v/>
      </c>
      <c r="M601" s="23">
        <f>MIN(L601,Settings!$C$25)</f>
        <v/>
      </c>
      <c r="N601" s="23">
        <f>IF(B601="IT",L601*Settings!$C$11+L601*Settings!$C$12,M601*Settings!$C$16+M601*Settings!$C$17+L601*Settings!$C$18+L601*Settings!$C$19+L601*Settings!$C$20+L601*Settings!$C$21*Settings!$C$22)</f>
        <v/>
      </c>
      <c r="O601" s="23">
        <f>IF(B601="IT",J601/Settings!$C$13,0)</f>
        <v/>
      </c>
      <c r="P601" s="23">
        <f>L601+N601+O601</f>
        <v/>
      </c>
    </row>
    <row r="602">
      <c r="A602" s="5" t="inlineStr">
        <is>
          <t>E00921</t>
        </is>
      </c>
      <c r="B602" s="5" t="inlineStr">
        <is>
          <t>IT</t>
        </is>
      </c>
      <c r="C602" s="5" t="inlineStr">
        <is>
          <t>Customer Service</t>
        </is>
      </c>
      <c r="D602" s="5" t="inlineStr">
        <is>
          <t>L4</t>
        </is>
      </c>
      <c r="E602" s="5" t="n">
        <v>1</v>
      </c>
      <c r="F602" s="5" t="n">
        <v>49250</v>
      </c>
      <c r="G602" s="41" t="n">
        <v>44631</v>
      </c>
      <c r="H602" s="41" t="n"/>
      <c r="I602" s="42">
        <f>IF(H602="",DATE(2099,12,31),H602)</f>
        <v/>
      </c>
      <c r="J602" s="23">
        <f>F602*E602</f>
        <v/>
      </c>
      <c r="K602" s="23">
        <f>J602*INDEX(Settings!$C$31:$C$36,MATCH(D602,Settings!$B$31:$B$36,0))</f>
        <v/>
      </c>
      <c r="L602" s="23">
        <f>J602+K602</f>
        <v/>
      </c>
      <c r="M602" s="23">
        <f>MIN(L602,Settings!$C$25)</f>
        <v/>
      </c>
      <c r="N602" s="23">
        <f>IF(B602="IT",L602*Settings!$C$11+L602*Settings!$C$12,M602*Settings!$C$16+M602*Settings!$C$17+L602*Settings!$C$18+L602*Settings!$C$19+L602*Settings!$C$20+L602*Settings!$C$21*Settings!$C$22)</f>
        <v/>
      </c>
      <c r="O602" s="23">
        <f>IF(B602="IT",J602/Settings!$C$13,0)</f>
        <v/>
      </c>
      <c r="P602" s="23">
        <f>L602+N602+O602</f>
        <v/>
      </c>
    </row>
    <row r="603">
      <c r="A603" s="5" t="inlineStr">
        <is>
          <t>E00922</t>
        </is>
      </c>
      <c r="B603" s="5" t="inlineStr">
        <is>
          <t>PL</t>
        </is>
      </c>
      <c r="C603" s="5" t="inlineStr">
        <is>
          <t>Customer Service</t>
        </is>
      </c>
      <c r="D603" s="5" t="inlineStr">
        <is>
          <t>L1</t>
        </is>
      </c>
      <c r="E603" s="5" t="n">
        <v>1</v>
      </c>
      <c r="F603" s="5" t="n">
        <v>16800</v>
      </c>
      <c r="G603" s="41" t="n">
        <v>46034</v>
      </c>
      <c r="H603" s="41" t="n"/>
      <c r="I603" s="42">
        <f>IF(H603="",DATE(2099,12,31),H603)</f>
        <v/>
      </c>
      <c r="J603" s="23">
        <f>F603*E603</f>
        <v/>
      </c>
      <c r="K603" s="23">
        <f>J603*INDEX(Settings!$C$31:$C$36,MATCH(D603,Settings!$B$31:$B$36,0))</f>
        <v/>
      </c>
      <c r="L603" s="23">
        <f>J603+K603</f>
        <v/>
      </c>
      <c r="M603" s="23">
        <f>MIN(L603,Settings!$C$25)</f>
        <v/>
      </c>
      <c r="N603" s="23">
        <f>IF(B603="IT",L603*Settings!$C$11+L603*Settings!$C$12,M603*Settings!$C$16+M603*Settings!$C$17+L603*Settings!$C$18+L603*Settings!$C$19+L603*Settings!$C$20+L603*Settings!$C$21*Settings!$C$22)</f>
        <v/>
      </c>
      <c r="O603" s="23">
        <f>IF(B603="IT",J603/Settings!$C$13,0)</f>
        <v/>
      </c>
      <c r="P603" s="23">
        <f>L603+N603+O603</f>
        <v/>
      </c>
    </row>
    <row r="604">
      <c r="A604" s="5" t="inlineStr">
        <is>
          <t>E00923</t>
        </is>
      </c>
      <c r="B604" s="5" t="inlineStr">
        <is>
          <t>IT</t>
        </is>
      </c>
      <c r="C604" s="5" t="inlineStr">
        <is>
          <t>Operations</t>
        </is>
      </c>
      <c r="D604" s="5" t="inlineStr">
        <is>
          <t>L1</t>
        </is>
      </c>
      <c r="E604" s="5" t="n">
        <v>1</v>
      </c>
      <c r="F604" s="5" t="n">
        <v>25950</v>
      </c>
      <c r="G604" s="41" t="n">
        <v>44942</v>
      </c>
      <c r="H604" s="41" t="n"/>
      <c r="I604" s="42">
        <f>IF(H604="",DATE(2099,12,31),H604)</f>
        <v/>
      </c>
      <c r="J604" s="23">
        <f>F604*E604</f>
        <v/>
      </c>
      <c r="K604" s="23">
        <f>J604*INDEX(Settings!$C$31:$C$36,MATCH(D604,Settings!$B$31:$B$36,0))</f>
        <v/>
      </c>
      <c r="L604" s="23">
        <f>J604+K604</f>
        <v/>
      </c>
      <c r="M604" s="23">
        <f>MIN(L604,Settings!$C$25)</f>
        <v/>
      </c>
      <c r="N604" s="23">
        <f>IF(B604="IT",L604*Settings!$C$11+L604*Settings!$C$12,M604*Settings!$C$16+M604*Settings!$C$17+L604*Settings!$C$18+L604*Settings!$C$19+L604*Settings!$C$20+L604*Settings!$C$21*Settings!$C$22)</f>
        <v/>
      </c>
      <c r="O604" s="23">
        <f>IF(B604="IT",J604/Settings!$C$13,0)</f>
        <v/>
      </c>
      <c r="P604" s="23">
        <f>L604+N604+O604</f>
        <v/>
      </c>
    </row>
    <row r="605">
      <c r="A605" s="5" t="inlineStr">
        <is>
          <t>E00924</t>
        </is>
      </c>
      <c r="B605" s="5" t="inlineStr">
        <is>
          <t>IT</t>
        </is>
      </c>
      <c r="C605" s="5" t="inlineStr">
        <is>
          <t>Tech</t>
        </is>
      </c>
      <c r="D605" s="5" t="inlineStr">
        <is>
          <t>L4</t>
        </is>
      </c>
      <c r="E605" s="5" t="n">
        <v>1</v>
      </c>
      <c r="F605" s="5" t="n">
        <v>65750</v>
      </c>
      <c r="G605" s="41" t="n">
        <v>45713</v>
      </c>
      <c r="H605" s="41" t="n"/>
      <c r="I605" s="42">
        <f>IF(H605="",DATE(2099,12,31),H605)</f>
        <v/>
      </c>
      <c r="J605" s="23">
        <f>F605*E605</f>
        <v/>
      </c>
      <c r="K605" s="23">
        <f>J605*INDEX(Settings!$C$31:$C$36,MATCH(D605,Settings!$B$31:$B$36,0))</f>
        <v/>
      </c>
      <c r="L605" s="23">
        <f>J605+K605</f>
        <v/>
      </c>
      <c r="M605" s="23">
        <f>MIN(L605,Settings!$C$25)</f>
        <v/>
      </c>
      <c r="N605" s="23">
        <f>IF(B605="IT",L605*Settings!$C$11+L605*Settings!$C$12,M605*Settings!$C$16+M605*Settings!$C$17+L605*Settings!$C$18+L605*Settings!$C$19+L605*Settings!$C$20+L605*Settings!$C$21*Settings!$C$22)</f>
        <v/>
      </c>
      <c r="O605" s="23">
        <f>IF(B605="IT",J605/Settings!$C$13,0)</f>
        <v/>
      </c>
      <c r="P605" s="23">
        <f>L605+N605+O605</f>
        <v/>
      </c>
    </row>
    <row r="606">
      <c r="A606" s="5" t="inlineStr">
        <is>
          <t>E00925</t>
        </is>
      </c>
      <c r="B606" s="5" t="inlineStr">
        <is>
          <t>PL</t>
        </is>
      </c>
      <c r="C606" s="5" t="inlineStr">
        <is>
          <t>Sales</t>
        </is>
      </c>
      <c r="D606" s="5" t="inlineStr">
        <is>
          <t>L2</t>
        </is>
      </c>
      <c r="E606" s="5" t="n">
        <v>1</v>
      </c>
      <c r="F606" s="5" t="n">
        <v>20400</v>
      </c>
      <c r="G606" s="41" t="n">
        <v>44145</v>
      </c>
      <c r="H606" s="41" t="n"/>
      <c r="I606" s="42">
        <f>IF(H606="",DATE(2099,12,31),H606)</f>
        <v/>
      </c>
      <c r="J606" s="23">
        <f>F606*E606</f>
        <v/>
      </c>
      <c r="K606" s="23">
        <f>J606*INDEX(Settings!$C$31:$C$36,MATCH(D606,Settings!$B$31:$B$36,0))</f>
        <v/>
      </c>
      <c r="L606" s="23">
        <f>J606+K606</f>
        <v/>
      </c>
      <c r="M606" s="23">
        <f>MIN(L606,Settings!$C$25)</f>
        <v/>
      </c>
      <c r="N606" s="23">
        <f>IF(B606="IT",L606*Settings!$C$11+L606*Settings!$C$12,M606*Settings!$C$16+M606*Settings!$C$17+L606*Settings!$C$18+L606*Settings!$C$19+L606*Settings!$C$20+L606*Settings!$C$21*Settings!$C$22)</f>
        <v/>
      </c>
      <c r="O606" s="23">
        <f>IF(B606="IT",J606/Settings!$C$13,0)</f>
        <v/>
      </c>
      <c r="P606" s="23">
        <f>L606+N606+O606</f>
        <v/>
      </c>
    </row>
    <row r="607">
      <c r="A607" s="5" t="inlineStr">
        <is>
          <t>E00926</t>
        </is>
      </c>
      <c r="B607" s="5" t="inlineStr">
        <is>
          <t>IT</t>
        </is>
      </c>
      <c r="C607" s="5" t="inlineStr">
        <is>
          <t>Operations</t>
        </is>
      </c>
      <c r="D607" s="5" t="inlineStr">
        <is>
          <t>L1</t>
        </is>
      </c>
      <c r="E607" s="5" t="n">
        <v>1</v>
      </c>
      <c r="F607" s="5" t="n">
        <v>29100</v>
      </c>
      <c r="G607" s="41" t="n">
        <v>44211</v>
      </c>
      <c r="H607" s="41" t="n"/>
      <c r="I607" s="42">
        <f>IF(H607="",DATE(2099,12,31),H607)</f>
        <v/>
      </c>
      <c r="J607" s="23">
        <f>F607*E607</f>
        <v/>
      </c>
      <c r="K607" s="23">
        <f>J607*INDEX(Settings!$C$31:$C$36,MATCH(D607,Settings!$B$31:$B$36,0))</f>
        <v/>
      </c>
      <c r="L607" s="23">
        <f>J607+K607</f>
        <v/>
      </c>
      <c r="M607" s="23">
        <f>MIN(L607,Settings!$C$25)</f>
        <v/>
      </c>
      <c r="N607" s="23">
        <f>IF(B607="IT",L607*Settings!$C$11+L607*Settings!$C$12,M607*Settings!$C$16+M607*Settings!$C$17+L607*Settings!$C$18+L607*Settings!$C$19+L607*Settings!$C$20+L607*Settings!$C$21*Settings!$C$22)</f>
        <v/>
      </c>
      <c r="O607" s="23">
        <f>IF(B607="IT",J607/Settings!$C$13,0)</f>
        <v/>
      </c>
      <c r="P607" s="23">
        <f>L607+N607+O607</f>
        <v/>
      </c>
    </row>
    <row r="608">
      <c r="A608" s="5" t="inlineStr">
        <is>
          <t>E00927</t>
        </is>
      </c>
      <c r="B608" s="5" t="inlineStr">
        <is>
          <t>PL</t>
        </is>
      </c>
      <c r="C608" s="5" t="inlineStr">
        <is>
          <t>Customer Service</t>
        </is>
      </c>
      <c r="D608" s="5" t="inlineStr">
        <is>
          <t>L1</t>
        </is>
      </c>
      <c r="E608" s="5" t="n">
        <v>1</v>
      </c>
      <c r="F608" s="5" t="n">
        <v>19550</v>
      </c>
      <c r="G608" s="41" t="n">
        <v>44502</v>
      </c>
      <c r="H608" s="41" t="n">
        <v>45984</v>
      </c>
      <c r="I608" s="42">
        <f>IF(H608="",DATE(2099,12,31),H608)</f>
        <v/>
      </c>
      <c r="J608" s="23">
        <f>F608*E608</f>
        <v/>
      </c>
      <c r="K608" s="23">
        <f>J608*INDEX(Settings!$C$31:$C$36,MATCH(D608,Settings!$B$31:$B$36,0))</f>
        <v/>
      </c>
      <c r="L608" s="23">
        <f>J608+K608</f>
        <v/>
      </c>
      <c r="M608" s="23">
        <f>MIN(L608,Settings!$C$25)</f>
        <v/>
      </c>
      <c r="N608" s="23">
        <f>IF(B608="IT",L608*Settings!$C$11+L608*Settings!$C$12,M608*Settings!$C$16+M608*Settings!$C$17+L608*Settings!$C$18+L608*Settings!$C$19+L608*Settings!$C$20+L608*Settings!$C$21*Settings!$C$22)</f>
        <v/>
      </c>
      <c r="O608" s="23">
        <f>IF(B608="IT",J608/Settings!$C$13,0)</f>
        <v/>
      </c>
      <c r="P608" s="23">
        <f>L608+N608+O608</f>
        <v/>
      </c>
    </row>
    <row r="609">
      <c r="A609" s="5" t="inlineStr">
        <is>
          <t>E00928</t>
        </is>
      </c>
      <c r="B609" s="5" t="inlineStr">
        <is>
          <t>IT</t>
        </is>
      </c>
      <c r="C609" s="5" t="inlineStr">
        <is>
          <t>Customer Service</t>
        </is>
      </c>
      <c r="D609" s="5" t="inlineStr">
        <is>
          <t>L1</t>
        </is>
      </c>
      <c r="E609" s="5" t="n">
        <v>1</v>
      </c>
      <c r="F609" s="5" t="n">
        <v>25200</v>
      </c>
      <c r="G609" s="41" t="n">
        <v>45542</v>
      </c>
      <c r="H609" s="41" t="n"/>
      <c r="I609" s="42">
        <f>IF(H609="",DATE(2099,12,31),H609)</f>
        <v/>
      </c>
      <c r="J609" s="23">
        <f>F609*E609</f>
        <v/>
      </c>
      <c r="K609" s="23">
        <f>J609*INDEX(Settings!$C$31:$C$36,MATCH(D609,Settings!$B$31:$B$36,0))</f>
        <v/>
      </c>
      <c r="L609" s="23">
        <f>J609+K609</f>
        <v/>
      </c>
      <c r="M609" s="23">
        <f>MIN(L609,Settings!$C$25)</f>
        <v/>
      </c>
      <c r="N609" s="23">
        <f>IF(B609="IT",L609*Settings!$C$11+L609*Settings!$C$12,M609*Settings!$C$16+M609*Settings!$C$17+L609*Settings!$C$18+L609*Settings!$C$19+L609*Settings!$C$20+L609*Settings!$C$21*Settings!$C$22)</f>
        <v/>
      </c>
      <c r="O609" s="23">
        <f>IF(B609="IT",J609/Settings!$C$13,0)</f>
        <v/>
      </c>
      <c r="P609" s="23">
        <f>L609+N609+O609</f>
        <v/>
      </c>
    </row>
    <row r="610">
      <c r="A610" s="5" t="inlineStr">
        <is>
          <t>E00929</t>
        </is>
      </c>
      <c r="B610" s="5" t="inlineStr">
        <is>
          <t>PL</t>
        </is>
      </c>
      <c r="C610" s="5" t="inlineStr">
        <is>
          <t>Sales</t>
        </is>
      </c>
      <c r="D610" s="5" t="inlineStr">
        <is>
          <t>L3</t>
        </is>
      </c>
      <c r="E610" s="5" t="n">
        <v>1</v>
      </c>
      <c r="F610" s="5" t="n">
        <v>28150</v>
      </c>
      <c r="G610" s="41" t="n">
        <v>45848</v>
      </c>
      <c r="H610" s="41" t="n"/>
      <c r="I610" s="42">
        <f>IF(H610="",DATE(2099,12,31),H610)</f>
        <v/>
      </c>
      <c r="J610" s="23">
        <f>F610*E610</f>
        <v/>
      </c>
      <c r="K610" s="23">
        <f>J610*INDEX(Settings!$C$31:$C$36,MATCH(D610,Settings!$B$31:$B$36,0))</f>
        <v/>
      </c>
      <c r="L610" s="23">
        <f>J610+K610</f>
        <v/>
      </c>
      <c r="M610" s="23">
        <f>MIN(L610,Settings!$C$25)</f>
        <v/>
      </c>
      <c r="N610" s="23">
        <f>IF(B610="IT",L610*Settings!$C$11+L610*Settings!$C$12,M610*Settings!$C$16+M610*Settings!$C$17+L610*Settings!$C$18+L610*Settings!$C$19+L610*Settings!$C$20+L610*Settings!$C$21*Settings!$C$22)</f>
        <v/>
      </c>
      <c r="O610" s="23">
        <f>IF(B610="IT",J610/Settings!$C$13,0)</f>
        <v/>
      </c>
      <c r="P610" s="23">
        <f>L610+N610+O610</f>
        <v/>
      </c>
    </row>
    <row r="611">
      <c r="A611" s="5" t="inlineStr">
        <is>
          <t>E00930</t>
        </is>
      </c>
      <c r="B611" s="5" t="inlineStr">
        <is>
          <t>PL</t>
        </is>
      </c>
      <c r="C611" s="5" t="inlineStr">
        <is>
          <t>Finance</t>
        </is>
      </c>
      <c r="D611" s="5" t="inlineStr">
        <is>
          <t>L1</t>
        </is>
      </c>
      <c r="E611" s="5" t="n">
        <v>0.8</v>
      </c>
      <c r="F611" s="5" t="n">
        <v>23850</v>
      </c>
      <c r="G611" s="41" t="n">
        <v>45129</v>
      </c>
      <c r="H611" s="41" t="n">
        <v>46147</v>
      </c>
      <c r="I611" s="42">
        <f>IF(H611="",DATE(2099,12,31),H611)</f>
        <v/>
      </c>
      <c r="J611" s="23">
        <f>F611*E611</f>
        <v/>
      </c>
      <c r="K611" s="23">
        <f>J611*INDEX(Settings!$C$31:$C$36,MATCH(D611,Settings!$B$31:$B$36,0))</f>
        <v/>
      </c>
      <c r="L611" s="23">
        <f>J611+K611</f>
        <v/>
      </c>
      <c r="M611" s="23">
        <f>MIN(L611,Settings!$C$25)</f>
        <v/>
      </c>
      <c r="N611" s="23">
        <f>IF(B611="IT",L611*Settings!$C$11+L611*Settings!$C$12,M611*Settings!$C$16+M611*Settings!$C$17+L611*Settings!$C$18+L611*Settings!$C$19+L611*Settings!$C$20+L611*Settings!$C$21*Settings!$C$22)</f>
        <v/>
      </c>
      <c r="O611" s="23">
        <f>IF(B611="IT",J611/Settings!$C$13,0)</f>
        <v/>
      </c>
      <c r="P611" s="23">
        <f>L611+N611+O611</f>
        <v/>
      </c>
    </row>
    <row r="612">
      <c r="A612" s="5" t="inlineStr">
        <is>
          <t>E00931</t>
        </is>
      </c>
      <c r="B612" s="5" t="inlineStr">
        <is>
          <t>IT</t>
        </is>
      </c>
      <c r="C612" s="5" t="inlineStr">
        <is>
          <t>Operations</t>
        </is>
      </c>
      <c r="D612" s="5" t="inlineStr">
        <is>
          <t>L2</t>
        </is>
      </c>
      <c r="E612" s="5" t="n">
        <v>0.8</v>
      </c>
      <c r="F612" s="5" t="n">
        <v>29500</v>
      </c>
      <c r="G612" s="41" t="n">
        <v>43092</v>
      </c>
      <c r="H612" s="41" t="n"/>
      <c r="I612" s="42">
        <f>IF(H612="",DATE(2099,12,31),H612)</f>
        <v/>
      </c>
      <c r="J612" s="23">
        <f>F612*E612</f>
        <v/>
      </c>
      <c r="K612" s="23">
        <f>J612*INDEX(Settings!$C$31:$C$36,MATCH(D612,Settings!$B$31:$B$36,0))</f>
        <v/>
      </c>
      <c r="L612" s="23">
        <f>J612+K612</f>
        <v/>
      </c>
      <c r="M612" s="23">
        <f>MIN(L612,Settings!$C$25)</f>
        <v/>
      </c>
      <c r="N612" s="23">
        <f>IF(B612="IT",L612*Settings!$C$11+L612*Settings!$C$12,M612*Settings!$C$16+M612*Settings!$C$17+L612*Settings!$C$18+L612*Settings!$C$19+L612*Settings!$C$20+L612*Settings!$C$21*Settings!$C$22)</f>
        <v/>
      </c>
      <c r="O612" s="23">
        <f>IF(B612="IT",J612/Settings!$C$13,0)</f>
        <v/>
      </c>
      <c r="P612" s="23">
        <f>L612+N612+O612</f>
        <v/>
      </c>
    </row>
    <row r="613">
      <c r="A613" s="5" t="inlineStr">
        <is>
          <t>E00932</t>
        </is>
      </c>
      <c r="B613" s="5" t="inlineStr">
        <is>
          <t>IT</t>
        </is>
      </c>
      <c r="C613" s="5" t="inlineStr">
        <is>
          <t>HR</t>
        </is>
      </c>
      <c r="D613" s="5" t="inlineStr">
        <is>
          <t>L1</t>
        </is>
      </c>
      <c r="E613" s="5" t="n">
        <v>0.8</v>
      </c>
      <c r="F613" s="5" t="n">
        <v>22150</v>
      </c>
      <c r="G613" s="41" t="n">
        <v>46068</v>
      </c>
      <c r="H613" s="41" t="n"/>
      <c r="I613" s="42">
        <f>IF(H613="",DATE(2099,12,31),H613)</f>
        <v/>
      </c>
      <c r="J613" s="23">
        <f>F613*E613</f>
        <v/>
      </c>
      <c r="K613" s="23">
        <f>J613*INDEX(Settings!$C$31:$C$36,MATCH(D613,Settings!$B$31:$B$36,0))</f>
        <v/>
      </c>
      <c r="L613" s="23">
        <f>J613+K613</f>
        <v/>
      </c>
      <c r="M613" s="23">
        <f>MIN(L613,Settings!$C$25)</f>
        <v/>
      </c>
      <c r="N613" s="23">
        <f>IF(B613="IT",L613*Settings!$C$11+L613*Settings!$C$12,M613*Settings!$C$16+M613*Settings!$C$17+L613*Settings!$C$18+L613*Settings!$C$19+L613*Settings!$C$20+L613*Settings!$C$21*Settings!$C$22)</f>
        <v/>
      </c>
      <c r="O613" s="23">
        <f>IF(B613="IT",J613/Settings!$C$13,0)</f>
        <v/>
      </c>
      <c r="P613" s="23">
        <f>L613+N613+O613</f>
        <v/>
      </c>
    </row>
    <row r="614">
      <c r="A614" s="5" t="inlineStr">
        <is>
          <t>E00933</t>
        </is>
      </c>
      <c r="B614" s="5" t="inlineStr">
        <is>
          <t>PL</t>
        </is>
      </c>
      <c r="C614" s="5" t="inlineStr">
        <is>
          <t>Operations</t>
        </is>
      </c>
      <c r="D614" s="5" t="inlineStr">
        <is>
          <t>L1</t>
        </is>
      </c>
      <c r="E614" s="5" t="n">
        <v>1</v>
      </c>
      <c r="F614" s="5" t="n">
        <v>20700</v>
      </c>
      <c r="G614" s="41" t="n">
        <v>44898</v>
      </c>
      <c r="H614" s="41" t="n"/>
      <c r="I614" s="42">
        <f>IF(H614="",DATE(2099,12,31),H614)</f>
        <v/>
      </c>
      <c r="J614" s="23">
        <f>F614*E614</f>
        <v/>
      </c>
      <c r="K614" s="23">
        <f>J614*INDEX(Settings!$C$31:$C$36,MATCH(D614,Settings!$B$31:$B$36,0))</f>
        <v/>
      </c>
      <c r="L614" s="23">
        <f>J614+K614</f>
        <v/>
      </c>
      <c r="M614" s="23">
        <f>MIN(L614,Settings!$C$25)</f>
        <v/>
      </c>
      <c r="N614" s="23">
        <f>IF(B614="IT",L614*Settings!$C$11+L614*Settings!$C$12,M614*Settings!$C$16+M614*Settings!$C$17+L614*Settings!$C$18+L614*Settings!$C$19+L614*Settings!$C$20+L614*Settings!$C$21*Settings!$C$22)</f>
        <v/>
      </c>
      <c r="O614" s="23">
        <f>IF(B614="IT",J614/Settings!$C$13,0)</f>
        <v/>
      </c>
      <c r="P614" s="23">
        <f>L614+N614+O614</f>
        <v/>
      </c>
    </row>
    <row r="615">
      <c r="A615" s="5" t="inlineStr">
        <is>
          <t>E00934</t>
        </is>
      </c>
      <c r="B615" s="5" t="inlineStr">
        <is>
          <t>PL</t>
        </is>
      </c>
      <c r="C615" s="5" t="inlineStr">
        <is>
          <t>Customer Service</t>
        </is>
      </c>
      <c r="D615" s="5" t="inlineStr">
        <is>
          <t>L3</t>
        </is>
      </c>
      <c r="E615" s="5" t="n">
        <v>1</v>
      </c>
      <c r="F615" s="5" t="n">
        <v>33400</v>
      </c>
      <c r="G615" s="41" t="n">
        <v>44699</v>
      </c>
      <c r="H615" s="41" t="n"/>
      <c r="I615" s="42">
        <f>IF(H615="",DATE(2099,12,31),H615)</f>
        <v/>
      </c>
      <c r="J615" s="23">
        <f>F615*E615</f>
        <v/>
      </c>
      <c r="K615" s="23">
        <f>J615*INDEX(Settings!$C$31:$C$36,MATCH(D615,Settings!$B$31:$B$36,0))</f>
        <v/>
      </c>
      <c r="L615" s="23">
        <f>J615+K615</f>
        <v/>
      </c>
      <c r="M615" s="23">
        <f>MIN(L615,Settings!$C$25)</f>
        <v/>
      </c>
      <c r="N615" s="23">
        <f>IF(B615="IT",L615*Settings!$C$11+L615*Settings!$C$12,M615*Settings!$C$16+M615*Settings!$C$17+L615*Settings!$C$18+L615*Settings!$C$19+L615*Settings!$C$20+L615*Settings!$C$21*Settings!$C$22)</f>
        <v/>
      </c>
      <c r="O615" s="23">
        <f>IF(B615="IT",J615/Settings!$C$13,0)</f>
        <v/>
      </c>
      <c r="P615" s="23">
        <f>L615+N615+O615</f>
        <v/>
      </c>
    </row>
    <row r="616">
      <c r="A616" s="5" t="inlineStr">
        <is>
          <t>E00935</t>
        </is>
      </c>
      <c r="B616" s="5" t="inlineStr">
        <is>
          <t>IT</t>
        </is>
      </c>
      <c r="C616" s="5" t="inlineStr">
        <is>
          <t>Customer Service</t>
        </is>
      </c>
      <c r="D616" s="5" t="inlineStr">
        <is>
          <t>L2</t>
        </is>
      </c>
      <c r="E616" s="5" t="n">
        <v>1</v>
      </c>
      <c r="F616" s="5" t="n">
        <v>33150</v>
      </c>
      <c r="G616" s="41" t="n">
        <v>43842</v>
      </c>
      <c r="H616" s="41" t="n">
        <v>45847</v>
      </c>
      <c r="I616" s="42">
        <f>IF(H616="",DATE(2099,12,31),H616)</f>
        <v/>
      </c>
      <c r="J616" s="23">
        <f>F616*E616</f>
        <v/>
      </c>
      <c r="K616" s="23">
        <f>J616*INDEX(Settings!$C$31:$C$36,MATCH(D616,Settings!$B$31:$B$36,0))</f>
        <v/>
      </c>
      <c r="L616" s="23">
        <f>J616+K616</f>
        <v/>
      </c>
      <c r="M616" s="23">
        <f>MIN(L616,Settings!$C$25)</f>
        <v/>
      </c>
      <c r="N616" s="23">
        <f>IF(B616="IT",L616*Settings!$C$11+L616*Settings!$C$12,M616*Settings!$C$16+M616*Settings!$C$17+L616*Settings!$C$18+L616*Settings!$C$19+L616*Settings!$C$20+L616*Settings!$C$21*Settings!$C$22)</f>
        <v/>
      </c>
      <c r="O616" s="23">
        <f>IF(B616="IT",J616/Settings!$C$13,0)</f>
        <v/>
      </c>
      <c r="P616" s="23">
        <f>L616+N616+O616</f>
        <v/>
      </c>
    </row>
    <row r="617">
      <c r="A617" s="5" t="inlineStr">
        <is>
          <t>E00936</t>
        </is>
      </c>
      <c r="B617" s="5" t="inlineStr">
        <is>
          <t>IT</t>
        </is>
      </c>
      <c r="C617" s="5" t="inlineStr">
        <is>
          <t>Tech</t>
        </is>
      </c>
      <c r="D617" s="5" t="inlineStr">
        <is>
          <t>L3</t>
        </is>
      </c>
      <c r="E617" s="5" t="n">
        <v>1</v>
      </c>
      <c r="F617" s="5" t="n">
        <v>48050</v>
      </c>
      <c r="G617" s="41" t="n">
        <v>44919</v>
      </c>
      <c r="H617" s="41" t="n"/>
      <c r="I617" s="42">
        <f>IF(H617="",DATE(2099,12,31),H617)</f>
        <v/>
      </c>
      <c r="J617" s="23">
        <f>F617*E617</f>
        <v/>
      </c>
      <c r="K617" s="23">
        <f>J617*INDEX(Settings!$C$31:$C$36,MATCH(D617,Settings!$B$31:$B$36,0))</f>
        <v/>
      </c>
      <c r="L617" s="23">
        <f>J617+K617</f>
        <v/>
      </c>
      <c r="M617" s="23">
        <f>MIN(L617,Settings!$C$25)</f>
        <v/>
      </c>
      <c r="N617" s="23">
        <f>IF(B617="IT",L617*Settings!$C$11+L617*Settings!$C$12,M617*Settings!$C$16+M617*Settings!$C$17+L617*Settings!$C$18+L617*Settings!$C$19+L617*Settings!$C$20+L617*Settings!$C$21*Settings!$C$22)</f>
        <v/>
      </c>
      <c r="O617" s="23">
        <f>IF(B617="IT",J617/Settings!$C$13,0)</f>
        <v/>
      </c>
      <c r="P617" s="23">
        <f>L617+N617+O617</f>
        <v/>
      </c>
    </row>
    <row r="618">
      <c r="A618" s="5" t="inlineStr">
        <is>
          <t>E00938</t>
        </is>
      </c>
      <c r="B618" s="5" t="inlineStr">
        <is>
          <t>PL</t>
        </is>
      </c>
      <c r="C618" s="5" t="inlineStr">
        <is>
          <t>Operations</t>
        </is>
      </c>
      <c r="D618" s="5" t="inlineStr">
        <is>
          <t>L1</t>
        </is>
      </c>
      <c r="E618" s="5" t="n">
        <v>1</v>
      </c>
      <c r="F618" s="5" t="n">
        <v>22450</v>
      </c>
      <c r="G618" s="41" t="n">
        <v>44043</v>
      </c>
      <c r="H618" s="41" t="n"/>
      <c r="I618" s="42">
        <f>IF(H618="",DATE(2099,12,31),H618)</f>
        <v/>
      </c>
      <c r="J618" s="23">
        <f>F618*E618</f>
        <v/>
      </c>
      <c r="K618" s="23">
        <f>J618*INDEX(Settings!$C$31:$C$36,MATCH(D618,Settings!$B$31:$B$36,0))</f>
        <v/>
      </c>
      <c r="L618" s="23">
        <f>J618+K618</f>
        <v/>
      </c>
      <c r="M618" s="23">
        <f>MIN(L618,Settings!$C$25)</f>
        <v/>
      </c>
      <c r="N618" s="23">
        <f>IF(B618="IT",L618*Settings!$C$11+L618*Settings!$C$12,M618*Settings!$C$16+M618*Settings!$C$17+L618*Settings!$C$18+L618*Settings!$C$19+L618*Settings!$C$20+L618*Settings!$C$21*Settings!$C$22)</f>
        <v/>
      </c>
      <c r="O618" s="23">
        <f>IF(B618="IT",J618/Settings!$C$13,0)</f>
        <v/>
      </c>
      <c r="P618" s="23">
        <f>L618+N618+O618</f>
        <v/>
      </c>
    </row>
    <row r="619">
      <c r="A619" s="5" t="inlineStr">
        <is>
          <t>E00940</t>
        </is>
      </c>
      <c r="B619" s="5" t="inlineStr">
        <is>
          <t>IT</t>
        </is>
      </c>
      <c r="C619" s="5" t="inlineStr">
        <is>
          <t>Customer Service</t>
        </is>
      </c>
      <c r="D619" s="5" t="inlineStr">
        <is>
          <t>L2</t>
        </is>
      </c>
      <c r="E619" s="5" t="n">
        <v>1</v>
      </c>
      <c r="F619" s="5" t="n">
        <v>30100</v>
      </c>
      <c r="G619" s="41" t="n">
        <v>45712</v>
      </c>
      <c r="H619" s="41" t="n"/>
      <c r="I619" s="42">
        <f>IF(H619="",DATE(2099,12,31),H619)</f>
        <v/>
      </c>
      <c r="J619" s="23">
        <f>F619*E619</f>
        <v/>
      </c>
      <c r="K619" s="23">
        <f>J619*INDEX(Settings!$C$31:$C$36,MATCH(D619,Settings!$B$31:$B$36,0))</f>
        <v/>
      </c>
      <c r="L619" s="23">
        <f>J619+K619</f>
        <v/>
      </c>
      <c r="M619" s="23">
        <f>MIN(L619,Settings!$C$25)</f>
        <v/>
      </c>
      <c r="N619" s="23">
        <f>IF(B619="IT",L619*Settings!$C$11+L619*Settings!$C$12,M619*Settings!$C$16+M619*Settings!$C$17+L619*Settings!$C$18+L619*Settings!$C$19+L619*Settings!$C$20+L619*Settings!$C$21*Settings!$C$22)</f>
        <v/>
      </c>
      <c r="O619" s="23">
        <f>IF(B619="IT",J619/Settings!$C$13,0)</f>
        <v/>
      </c>
      <c r="P619" s="23">
        <f>L619+N619+O619</f>
        <v/>
      </c>
    </row>
    <row r="620">
      <c r="A620" s="5" t="inlineStr">
        <is>
          <t>E00941</t>
        </is>
      </c>
      <c r="B620" s="5" t="inlineStr">
        <is>
          <t>PL</t>
        </is>
      </c>
      <c r="C620" s="5" t="inlineStr">
        <is>
          <t>Sales</t>
        </is>
      </c>
      <c r="D620" s="5" t="inlineStr">
        <is>
          <t>L2</t>
        </is>
      </c>
      <c r="E620" s="5" t="n">
        <v>1</v>
      </c>
      <c r="F620" s="5" t="n">
        <v>24650</v>
      </c>
      <c r="G620" s="41" t="n">
        <v>44024</v>
      </c>
      <c r="H620" s="41" t="n">
        <v>45922</v>
      </c>
      <c r="I620" s="42">
        <f>IF(H620="",DATE(2099,12,31),H620)</f>
        <v/>
      </c>
      <c r="J620" s="23">
        <f>F620*E620</f>
        <v/>
      </c>
      <c r="K620" s="23">
        <f>J620*INDEX(Settings!$C$31:$C$36,MATCH(D620,Settings!$B$31:$B$36,0))</f>
        <v/>
      </c>
      <c r="L620" s="23">
        <f>J620+K620</f>
        <v/>
      </c>
      <c r="M620" s="23">
        <f>MIN(L620,Settings!$C$25)</f>
        <v/>
      </c>
      <c r="N620" s="23">
        <f>IF(B620="IT",L620*Settings!$C$11+L620*Settings!$C$12,M620*Settings!$C$16+M620*Settings!$C$17+L620*Settings!$C$18+L620*Settings!$C$19+L620*Settings!$C$20+L620*Settings!$C$21*Settings!$C$22)</f>
        <v/>
      </c>
      <c r="O620" s="23">
        <f>IF(B620="IT",J620/Settings!$C$13,0)</f>
        <v/>
      </c>
      <c r="P620" s="23">
        <f>L620+N620+O620</f>
        <v/>
      </c>
    </row>
    <row r="621">
      <c r="A621" s="5" t="inlineStr">
        <is>
          <t>E00942</t>
        </is>
      </c>
      <c r="B621" s="5" t="inlineStr">
        <is>
          <t>PL</t>
        </is>
      </c>
      <c r="C621" s="5" t="inlineStr">
        <is>
          <t>Customer Service</t>
        </is>
      </c>
      <c r="D621" s="5" t="inlineStr">
        <is>
          <t>L2</t>
        </is>
      </c>
      <c r="E621" s="5" t="n">
        <v>1</v>
      </c>
      <c r="F621" s="5" t="n">
        <v>21650</v>
      </c>
      <c r="G621" s="41" t="n">
        <v>46159</v>
      </c>
      <c r="H621" s="41" t="n"/>
      <c r="I621" s="42">
        <f>IF(H621="",DATE(2099,12,31),H621)</f>
        <v/>
      </c>
      <c r="J621" s="23">
        <f>F621*E621</f>
        <v/>
      </c>
      <c r="K621" s="23">
        <f>J621*INDEX(Settings!$C$31:$C$36,MATCH(D621,Settings!$B$31:$B$36,0))</f>
        <v/>
      </c>
      <c r="L621" s="23">
        <f>J621+K621</f>
        <v/>
      </c>
      <c r="M621" s="23">
        <f>MIN(L621,Settings!$C$25)</f>
        <v/>
      </c>
      <c r="N621" s="23">
        <f>IF(B621="IT",L621*Settings!$C$11+L621*Settings!$C$12,M621*Settings!$C$16+M621*Settings!$C$17+L621*Settings!$C$18+L621*Settings!$C$19+L621*Settings!$C$20+L621*Settings!$C$21*Settings!$C$22)</f>
        <v/>
      </c>
      <c r="O621" s="23">
        <f>IF(B621="IT",J621/Settings!$C$13,0)</f>
        <v/>
      </c>
      <c r="P621" s="23">
        <f>L621+N621+O621</f>
        <v/>
      </c>
    </row>
    <row r="622">
      <c r="A622" s="5" t="inlineStr">
        <is>
          <t>E00944</t>
        </is>
      </c>
      <c r="B622" s="5" t="inlineStr">
        <is>
          <t>IT</t>
        </is>
      </c>
      <c r="C622" s="5" t="inlineStr">
        <is>
          <t>Customer Service</t>
        </is>
      </c>
      <c r="D622" s="5" t="inlineStr">
        <is>
          <t>L4</t>
        </is>
      </c>
      <c r="E622" s="5" t="n">
        <v>1</v>
      </c>
      <c r="F622" s="5" t="n">
        <v>50100</v>
      </c>
      <c r="G622" s="41" t="n">
        <v>44296</v>
      </c>
      <c r="H622" s="41" t="n"/>
      <c r="I622" s="42">
        <f>IF(H622="",DATE(2099,12,31),H622)</f>
        <v/>
      </c>
      <c r="J622" s="23">
        <f>F622*E622</f>
        <v/>
      </c>
      <c r="K622" s="23">
        <f>J622*INDEX(Settings!$C$31:$C$36,MATCH(D622,Settings!$B$31:$B$36,0))</f>
        <v/>
      </c>
      <c r="L622" s="23">
        <f>J622+K622</f>
        <v/>
      </c>
      <c r="M622" s="23">
        <f>MIN(L622,Settings!$C$25)</f>
        <v/>
      </c>
      <c r="N622" s="23">
        <f>IF(B622="IT",L622*Settings!$C$11+L622*Settings!$C$12,M622*Settings!$C$16+M622*Settings!$C$17+L622*Settings!$C$18+L622*Settings!$C$19+L622*Settings!$C$20+L622*Settings!$C$21*Settings!$C$22)</f>
        <v/>
      </c>
      <c r="O622" s="23">
        <f>IF(B622="IT",J622/Settings!$C$13,0)</f>
        <v/>
      </c>
      <c r="P622" s="23">
        <f>L622+N622+O622</f>
        <v/>
      </c>
    </row>
    <row r="623">
      <c r="A623" s="5" t="inlineStr">
        <is>
          <t>E00945</t>
        </is>
      </c>
      <c r="B623" s="5" t="inlineStr">
        <is>
          <t>IT</t>
        </is>
      </c>
      <c r="C623" s="5" t="inlineStr">
        <is>
          <t>Customer Service</t>
        </is>
      </c>
      <c r="D623" s="5" t="inlineStr">
        <is>
          <t>L1</t>
        </is>
      </c>
      <c r="E623" s="5" t="n">
        <v>1</v>
      </c>
      <c r="F623" s="5" t="n">
        <v>22600</v>
      </c>
      <c r="G623" s="41" t="n">
        <v>45638</v>
      </c>
      <c r="H623" s="41" t="n"/>
      <c r="I623" s="42">
        <f>IF(H623="",DATE(2099,12,31),H623)</f>
        <v/>
      </c>
      <c r="J623" s="23">
        <f>F623*E623</f>
        <v/>
      </c>
      <c r="K623" s="23">
        <f>J623*INDEX(Settings!$C$31:$C$36,MATCH(D623,Settings!$B$31:$B$36,0))</f>
        <v/>
      </c>
      <c r="L623" s="23">
        <f>J623+K623</f>
        <v/>
      </c>
      <c r="M623" s="23">
        <f>MIN(L623,Settings!$C$25)</f>
        <v/>
      </c>
      <c r="N623" s="23">
        <f>IF(B623="IT",L623*Settings!$C$11+L623*Settings!$C$12,M623*Settings!$C$16+M623*Settings!$C$17+L623*Settings!$C$18+L623*Settings!$C$19+L623*Settings!$C$20+L623*Settings!$C$21*Settings!$C$22)</f>
        <v/>
      </c>
      <c r="O623" s="23">
        <f>IF(B623="IT",J623/Settings!$C$13,0)</f>
        <v/>
      </c>
      <c r="P623" s="23">
        <f>L623+N623+O623</f>
        <v/>
      </c>
    </row>
    <row r="624">
      <c r="A624" s="5" t="inlineStr">
        <is>
          <t>E00946</t>
        </is>
      </c>
      <c r="B624" s="5" t="inlineStr">
        <is>
          <t>PL</t>
        </is>
      </c>
      <c r="C624" s="5" t="inlineStr">
        <is>
          <t>Customer Service</t>
        </is>
      </c>
      <c r="D624" s="5" t="inlineStr">
        <is>
          <t>L1</t>
        </is>
      </c>
      <c r="E624" s="5" t="n">
        <v>1</v>
      </c>
      <c r="F624" s="5" t="n">
        <v>17350</v>
      </c>
      <c r="G624" s="41" t="n">
        <v>46093</v>
      </c>
      <c r="H624" s="41" t="n"/>
      <c r="I624" s="42">
        <f>IF(H624="",DATE(2099,12,31),H624)</f>
        <v/>
      </c>
      <c r="J624" s="23">
        <f>F624*E624</f>
        <v/>
      </c>
      <c r="K624" s="23">
        <f>J624*INDEX(Settings!$C$31:$C$36,MATCH(D624,Settings!$B$31:$B$36,0))</f>
        <v/>
      </c>
      <c r="L624" s="23">
        <f>J624+K624</f>
        <v/>
      </c>
      <c r="M624" s="23">
        <f>MIN(L624,Settings!$C$25)</f>
        <v/>
      </c>
      <c r="N624" s="23">
        <f>IF(B624="IT",L624*Settings!$C$11+L624*Settings!$C$12,M624*Settings!$C$16+M624*Settings!$C$17+L624*Settings!$C$18+L624*Settings!$C$19+L624*Settings!$C$20+L624*Settings!$C$21*Settings!$C$22)</f>
        <v/>
      </c>
      <c r="O624" s="23">
        <f>IF(B624="IT",J624/Settings!$C$13,0)</f>
        <v/>
      </c>
      <c r="P624" s="23">
        <f>L624+N624+O624</f>
        <v/>
      </c>
    </row>
    <row r="625">
      <c r="A625" s="5" t="inlineStr">
        <is>
          <t>E00947</t>
        </is>
      </c>
      <c r="B625" s="5" t="inlineStr">
        <is>
          <t>IT</t>
        </is>
      </c>
      <c r="C625" s="5" t="inlineStr">
        <is>
          <t>Tech</t>
        </is>
      </c>
      <c r="D625" s="5" t="inlineStr">
        <is>
          <t>L4</t>
        </is>
      </c>
      <c r="E625" s="5" t="n">
        <v>1</v>
      </c>
      <c r="F625" s="5" t="n">
        <v>69850</v>
      </c>
      <c r="G625" s="41" t="n">
        <v>45416</v>
      </c>
      <c r="H625" s="41" t="n"/>
      <c r="I625" s="42">
        <f>IF(H625="",DATE(2099,12,31),H625)</f>
        <v/>
      </c>
      <c r="J625" s="23">
        <f>F625*E625</f>
        <v/>
      </c>
      <c r="K625" s="23">
        <f>J625*INDEX(Settings!$C$31:$C$36,MATCH(D625,Settings!$B$31:$B$36,0))</f>
        <v/>
      </c>
      <c r="L625" s="23">
        <f>J625+K625</f>
        <v/>
      </c>
      <c r="M625" s="23">
        <f>MIN(L625,Settings!$C$25)</f>
        <v/>
      </c>
      <c r="N625" s="23">
        <f>IF(B625="IT",L625*Settings!$C$11+L625*Settings!$C$12,M625*Settings!$C$16+M625*Settings!$C$17+L625*Settings!$C$18+L625*Settings!$C$19+L625*Settings!$C$20+L625*Settings!$C$21*Settings!$C$22)</f>
        <v/>
      </c>
      <c r="O625" s="23">
        <f>IF(B625="IT",J625/Settings!$C$13,0)</f>
        <v/>
      </c>
      <c r="P625" s="23">
        <f>L625+N625+O625</f>
        <v/>
      </c>
    </row>
    <row r="626">
      <c r="A626" s="5" t="inlineStr">
        <is>
          <t>E00948</t>
        </is>
      </c>
      <c r="B626" s="5" t="inlineStr">
        <is>
          <t>PL</t>
        </is>
      </c>
      <c r="C626" s="5" t="inlineStr">
        <is>
          <t>Tech</t>
        </is>
      </c>
      <c r="D626" s="5" t="inlineStr">
        <is>
          <t>L2</t>
        </is>
      </c>
      <c r="E626" s="5" t="n">
        <v>0.8</v>
      </c>
      <c r="F626" s="5" t="n">
        <v>31150</v>
      </c>
      <c r="G626" s="41" t="n">
        <v>45699</v>
      </c>
      <c r="H626" s="41" t="n"/>
      <c r="I626" s="42">
        <f>IF(H626="",DATE(2099,12,31),H626)</f>
        <v/>
      </c>
      <c r="J626" s="23">
        <f>F626*E626</f>
        <v/>
      </c>
      <c r="K626" s="23">
        <f>J626*INDEX(Settings!$C$31:$C$36,MATCH(D626,Settings!$B$31:$B$36,0))</f>
        <v/>
      </c>
      <c r="L626" s="23">
        <f>J626+K626</f>
        <v/>
      </c>
      <c r="M626" s="23">
        <f>MIN(L626,Settings!$C$25)</f>
        <v/>
      </c>
      <c r="N626" s="23">
        <f>IF(B626="IT",L626*Settings!$C$11+L626*Settings!$C$12,M626*Settings!$C$16+M626*Settings!$C$17+L626*Settings!$C$18+L626*Settings!$C$19+L626*Settings!$C$20+L626*Settings!$C$21*Settings!$C$22)</f>
        <v/>
      </c>
      <c r="O626" s="23">
        <f>IF(B626="IT",J626/Settings!$C$13,0)</f>
        <v/>
      </c>
      <c r="P626" s="23">
        <f>L626+N626+O626</f>
        <v/>
      </c>
    </row>
    <row r="627">
      <c r="A627" s="5" t="inlineStr">
        <is>
          <t>E00949</t>
        </is>
      </c>
      <c r="B627" s="5" t="inlineStr">
        <is>
          <t>IT</t>
        </is>
      </c>
      <c r="C627" s="5" t="inlineStr">
        <is>
          <t>Customer Service</t>
        </is>
      </c>
      <c r="D627" s="5" t="inlineStr">
        <is>
          <t>L3</t>
        </is>
      </c>
      <c r="E627" s="5" t="n">
        <v>1</v>
      </c>
      <c r="F627" s="5" t="n">
        <v>34850</v>
      </c>
      <c r="G627" s="41" t="n">
        <v>43718</v>
      </c>
      <c r="H627" s="41" t="n"/>
      <c r="I627" s="42">
        <f>IF(H627="",DATE(2099,12,31),H627)</f>
        <v/>
      </c>
      <c r="J627" s="23">
        <f>F627*E627</f>
        <v/>
      </c>
      <c r="K627" s="23">
        <f>J627*INDEX(Settings!$C$31:$C$36,MATCH(D627,Settings!$B$31:$B$36,0))</f>
        <v/>
      </c>
      <c r="L627" s="23">
        <f>J627+K627</f>
        <v/>
      </c>
      <c r="M627" s="23">
        <f>MIN(L627,Settings!$C$25)</f>
        <v/>
      </c>
      <c r="N627" s="23">
        <f>IF(B627="IT",L627*Settings!$C$11+L627*Settings!$C$12,M627*Settings!$C$16+M627*Settings!$C$17+L627*Settings!$C$18+L627*Settings!$C$19+L627*Settings!$C$20+L627*Settings!$C$21*Settings!$C$22)</f>
        <v/>
      </c>
      <c r="O627" s="23">
        <f>IF(B627="IT",J627/Settings!$C$13,0)</f>
        <v/>
      </c>
      <c r="P627" s="23">
        <f>L627+N627+O627</f>
        <v/>
      </c>
    </row>
    <row r="628">
      <c r="A628" s="5" t="inlineStr">
        <is>
          <t>E00950</t>
        </is>
      </c>
      <c r="B628" s="5" t="inlineStr">
        <is>
          <t>PL</t>
        </is>
      </c>
      <c r="C628" s="5" t="inlineStr">
        <is>
          <t>Operations</t>
        </is>
      </c>
      <c r="D628" s="5" t="inlineStr">
        <is>
          <t>L2</t>
        </is>
      </c>
      <c r="E628" s="5" t="n">
        <v>1</v>
      </c>
      <c r="F628" s="5" t="n">
        <v>27150</v>
      </c>
      <c r="G628" s="41" t="n">
        <v>41336</v>
      </c>
      <c r="H628" s="41" t="n"/>
      <c r="I628" s="42">
        <f>IF(H628="",DATE(2099,12,31),H628)</f>
        <v/>
      </c>
      <c r="J628" s="23">
        <f>F628*E628</f>
        <v/>
      </c>
      <c r="K628" s="23">
        <f>J628*INDEX(Settings!$C$31:$C$36,MATCH(D628,Settings!$B$31:$B$36,0))</f>
        <v/>
      </c>
      <c r="L628" s="23">
        <f>J628+K628</f>
        <v/>
      </c>
      <c r="M628" s="23">
        <f>MIN(L628,Settings!$C$25)</f>
        <v/>
      </c>
      <c r="N628" s="23">
        <f>IF(B628="IT",L628*Settings!$C$11+L628*Settings!$C$12,M628*Settings!$C$16+M628*Settings!$C$17+L628*Settings!$C$18+L628*Settings!$C$19+L628*Settings!$C$20+L628*Settings!$C$21*Settings!$C$22)</f>
        <v/>
      </c>
      <c r="O628" s="23">
        <f>IF(B628="IT",J628/Settings!$C$13,0)</f>
        <v/>
      </c>
      <c r="P628" s="23">
        <f>L628+N628+O628</f>
        <v/>
      </c>
    </row>
    <row r="629">
      <c r="A629" s="5" t="inlineStr">
        <is>
          <t>E00951</t>
        </is>
      </c>
      <c r="B629" s="5" t="inlineStr">
        <is>
          <t>PL</t>
        </is>
      </c>
      <c r="C629" s="5" t="inlineStr">
        <is>
          <t>Tech</t>
        </is>
      </c>
      <c r="D629" s="5" t="inlineStr">
        <is>
          <t>L1</t>
        </is>
      </c>
      <c r="E629" s="5" t="n">
        <v>1</v>
      </c>
      <c r="F629" s="5" t="n">
        <v>22950</v>
      </c>
      <c r="G629" s="41" t="n">
        <v>45561</v>
      </c>
      <c r="H629" s="41" t="n"/>
      <c r="I629" s="42">
        <f>IF(H629="",DATE(2099,12,31),H629)</f>
        <v/>
      </c>
      <c r="J629" s="23">
        <f>F629*E629</f>
        <v/>
      </c>
      <c r="K629" s="23">
        <f>J629*INDEX(Settings!$C$31:$C$36,MATCH(D629,Settings!$B$31:$B$36,0))</f>
        <v/>
      </c>
      <c r="L629" s="23">
        <f>J629+K629</f>
        <v/>
      </c>
      <c r="M629" s="23">
        <f>MIN(L629,Settings!$C$25)</f>
        <v/>
      </c>
      <c r="N629" s="23">
        <f>IF(B629="IT",L629*Settings!$C$11+L629*Settings!$C$12,M629*Settings!$C$16+M629*Settings!$C$17+L629*Settings!$C$18+L629*Settings!$C$19+L629*Settings!$C$20+L629*Settings!$C$21*Settings!$C$22)</f>
        <v/>
      </c>
      <c r="O629" s="23">
        <f>IF(B629="IT",J629/Settings!$C$13,0)</f>
        <v/>
      </c>
      <c r="P629" s="23">
        <f>L629+N629+O629</f>
        <v/>
      </c>
    </row>
    <row r="630">
      <c r="A630" s="5" t="inlineStr">
        <is>
          <t>E00954</t>
        </is>
      </c>
      <c r="B630" s="5" t="inlineStr">
        <is>
          <t>IT</t>
        </is>
      </c>
      <c r="C630" s="5" t="inlineStr">
        <is>
          <t>Customer Service</t>
        </is>
      </c>
      <c r="D630" s="5" t="inlineStr">
        <is>
          <t>L3</t>
        </is>
      </c>
      <c r="E630" s="5" t="n">
        <v>1</v>
      </c>
      <c r="F630" s="5" t="n">
        <v>40900</v>
      </c>
      <c r="G630" s="41" t="n">
        <v>41902</v>
      </c>
      <c r="H630" s="41" t="n"/>
      <c r="I630" s="42">
        <f>IF(H630="",DATE(2099,12,31),H630)</f>
        <v/>
      </c>
      <c r="J630" s="23">
        <f>F630*E630</f>
        <v/>
      </c>
      <c r="K630" s="23">
        <f>J630*INDEX(Settings!$C$31:$C$36,MATCH(D630,Settings!$B$31:$B$36,0))</f>
        <v/>
      </c>
      <c r="L630" s="23">
        <f>J630+K630</f>
        <v/>
      </c>
      <c r="M630" s="23">
        <f>MIN(L630,Settings!$C$25)</f>
        <v/>
      </c>
      <c r="N630" s="23">
        <f>IF(B630="IT",L630*Settings!$C$11+L630*Settings!$C$12,M630*Settings!$C$16+M630*Settings!$C$17+L630*Settings!$C$18+L630*Settings!$C$19+L630*Settings!$C$20+L630*Settings!$C$21*Settings!$C$22)</f>
        <v/>
      </c>
      <c r="O630" s="23">
        <f>IF(B630="IT",J630/Settings!$C$13,0)</f>
        <v/>
      </c>
      <c r="P630" s="23">
        <f>L630+N630+O630</f>
        <v/>
      </c>
    </row>
    <row r="631">
      <c r="A631" s="5" t="inlineStr">
        <is>
          <t>E00956</t>
        </is>
      </c>
      <c r="B631" s="5" t="inlineStr">
        <is>
          <t>PL</t>
        </is>
      </c>
      <c r="C631" s="5" t="inlineStr">
        <is>
          <t>Finance</t>
        </is>
      </c>
      <c r="D631" s="5" t="inlineStr">
        <is>
          <t>L2</t>
        </is>
      </c>
      <c r="E631" s="5" t="n">
        <v>1</v>
      </c>
      <c r="F631" s="5" t="n">
        <v>29700</v>
      </c>
      <c r="G631" s="41" t="n">
        <v>43138</v>
      </c>
      <c r="H631" s="41" t="n"/>
      <c r="I631" s="42">
        <f>IF(H631="",DATE(2099,12,31),H631)</f>
        <v/>
      </c>
      <c r="J631" s="23">
        <f>F631*E631</f>
        <v/>
      </c>
      <c r="K631" s="23">
        <f>J631*INDEX(Settings!$C$31:$C$36,MATCH(D631,Settings!$B$31:$B$36,0))</f>
        <v/>
      </c>
      <c r="L631" s="23">
        <f>J631+K631</f>
        <v/>
      </c>
      <c r="M631" s="23">
        <f>MIN(L631,Settings!$C$25)</f>
        <v/>
      </c>
      <c r="N631" s="23">
        <f>IF(B631="IT",L631*Settings!$C$11+L631*Settings!$C$12,M631*Settings!$C$16+M631*Settings!$C$17+L631*Settings!$C$18+L631*Settings!$C$19+L631*Settings!$C$20+L631*Settings!$C$21*Settings!$C$22)</f>
        <v/>
      </c>
      <c r="O631" s="23">
        <f>IF(B631="IT",J631/Settings!$C$13,0)</f>
        <v/>
      </c>
      <c r="P631" s="23">
        <f>L631+N631+O631</f>
        <v/>
      </c>
    </row>
    <row r="632">
      <c r="A632" s="5" t="inlineStr">
        <is>
          <t>E00957</t>
        </is>
      </c>
      <c r="B632" s="5" t="inlineStr">
        <is>
          <t>IT</t>
        </is>
      </c>
      <c r="C632" s="5" t="inlineStr">
        <is>
          <t>Sales</t>
        </is>
      </c>
      <c r="D632" s="5" t="inlineStr">
        <is>
          <t>L2</t>
        </is>
      </c>
      <c r="E632" s="5" t="n">
        <v>1</v>
      </c>
      <c r="F632" s="5" t="n">
        <v>32400</v>
      </c>
      <c r="G632" s="41" t="n">
        <v>45577</v>
      </c>
      <c r="H632" s="41" t="n"/>
      <c r="I632" s="42">
        <f>IF(H632="",DATE(2099,12,31),H632)</f>
        <v/>
      </c>
      <c r="J632" s="23">
        <f>F632*E632</f>
        <v/>
      </c>
      <c r="K632" s="23">
        <f>J632*INDEX(Settings!$C$31:$C$36,MATCH(D632,Settings!$B$31:$B$36,0))</f>
        <v/>
      </c>
      <c r="L632" s="23">
        <f>J632+K632</f>
        <v/>
      </c>
      <c r="M632" s="23">
        <f>MIN(L632,Settings!$C$25)</f>
        <v/>
      </c>
      <c r="N632" s="23">
        <f>IF(B632="IT",L632*Settings!$C$11+L632*Settings!$C$12,M632*Settings!$C$16+M632*Settings!$C$17+L632*Settings!$C$18+L632*Settings!$C$19+L632*Settings!$C$20+L632*Settings!$C$21*Settings!$C$22)</f>
        <v/>
      </c>
      <c r="O632" s="23">
        <f>IF(B632="IT",J632/Settings!$C$13,0)</f>
        <v/>
      </c>
      <c r="P632" s="23">
        <f>L632+N632+O632</f>
        <v/>
      </c>
    </row>
    <row r="633">
      <c r="A633" s="5" t="inlineStr">
        <is>
          <t>E00961</t>
        </is>
      </c>
      <c r="B633" s="5" t="inlineStr">
        <is>
          <t>IT</t>
        </is>
      </c>
      <c r="C633" s="5" t="inlineStr">
        <is>
          <t>Operations</t>
        </is>
      </c>
      <c r="D633" s="5" t="inlineStr">
        <is>
          <t>L3</t>
        </is>
      </c>
      <c r="E633" s="5" t="n">
        <v>1</v>
      </c>
      <c r="F633" s="5" t="n">
        <v>38100</v>
      </c>
      <c r="G633" s="41" t="n">
        <v>44871</v>
      </c>
      <c r="H633" s="41" t="n"/>
      <c r="I633" s="42">
        <f>IF(H633="",DATE(2099,12,31),H633)</f>
        <v/>
      </c>
      <c r="J633" s="23">
        <f>F633*E633</f>
        <v/>
      </c>
      <c r="K633" s="23">
        <f>J633*INDEX(Settings!$C$31:$C$36,MATCH(D633,Settings!$B$31:$B$36,0))</f>
        <v/>
      </c>
      <c r="L633" s="23">
        <f>J633+K633</f>
        <v/>
      </c>
      <c r="M633" s="23">
        <f>MIN(L633,Settings!$C$25)</f>
        <v/>
      </c>
      <c r="N633" s="23">
        <f>IF(B633="IT",L633*Settings!$C$11+L633*Settings!$C$12,M633*Settings!$C$16+M633*Settings!$C$17+L633*Settings!$C$18+L633*Settings!$C$19+L633*Settings!$C$20+L633*Settings!$C$21*Settings!$C$22)</f>
        <v/>
      </c>
      <c r="O633" s="23">
        <f>IF(B633="IT",J633/Settings!$C$13,0)</f>
        <v/>
      </c>
      <c r="P633" s="23">
        <f>L633+N633+O633</f>
        <v/>
      </c>
    </row>
    <row r="634">
      <c r="A634" s="5" t="inlineStr">
        <is>
          <t>E00965</t>
        </is>
      </c>
      <c r="B634" s="5" t="inlineStr">
        <is>
          <t>PL</t>
        </is>
      </c>
      <c r="C634" s="5" t="inlineStr">
        <is>
          <t>Customer Service</t>
        </is>
      </c>
      <c r="D634" s="5" t="inlineStr">
        <is>
          <t>L2</t>
        </is>
      </c>
      <c r="E634" s="5" t="n">
        <v>1</v>
      </c>
      <c r="F634" s="5" t="n">
        <v>22550</v>
      </c>
      <c r="G634" s="41" t="n">
        <v>45597</v>
      </c>
      <c r="H634" s="41" t="n"/>
      <c r="I634" s="42">
        <f>IF(H634="",DATE(2099,12,31),H634)</f>
        <v/>
      </c>
      <c r="J634" s="23">
        <f>F634*E634</f>
        <v/>
      </c>
      <c r="K634" s="23">
        <f>J634*INDEX(Settings!$C$31:$C$36,MATCH(D634,Settings!$B$31:$B$36,0))</f>
        <v/>
      </c>
      <c r="L634" s="23">
        <f>J634+K634</f>
        <v/>
      </c>
      <c r="M634" s="23">
        <f>MIN(L634,Settings!$C$25)</f>
        <v/>
      </c>
      <c r="N634" s="23">
        <f>IF(B634="IT",L634*Settings!$C$11+L634*Settings!$C$12,M634*Settings!$C$16+M634*Settings!$C$17+L634*Settings!$C$18+L634*Settings!$C$19+L634*Settings!$C$20+L634*Settings!$C$21*Settings!$C$22)</f>
        <v/>
      </c>
      <c r="O634" s="23">
        <f>IF(B634="IT",J634/Settings!$C$13,0)</f>
        <v/>
      </c>
      <c r="P634" s="23">
        <f>L634+N634+O634</f>
        <v/>
      </c>
    </row>
    <row r="635">
      <c r="A635" s="5" t="inlineStr">
        <is>
          <t>E00966</t>
        </is>
      </c>
      <c r="B635" s="5" t="inlineStr">
        <is>
          <t>PL</t>
        </is>
      </c>
      <c r="C635" s="5" t="inlineStr">
        <is>
          <t>Operations</t>
        </is>
      </c>
      <c r="D635" s="5" t="inlineStr">
        <is>
          <t>L1</t>
        </is>
      </c>
      <c r="E635" s="5" t="n">
        <v>1</v>
      </c>
      <c r="F635" s="5" t="n">
        <v>18550</v>
      </c>
      <c r="G635" s="41" t="n">
        <v>46011</v>
      </c>
      <c r="H635" s="41" t="n"/>
      <c r="I635" s="42">
        <f>IF(H635="",DATE(2099,12,31),H635)</f>
        <v/>
      </c>
      <c r="J635" s="23">
        <f>F635*E635</f>
        <v/>
      </c>
      <c r="K635" s="23">
        <f>J635*INDEX(Settings!$C$31:$C$36,MATCH(D635,Settings!$B$31:$B$36,0))</f>
        <v/>
      </c>
      <c r="L635" s="23">
        <f>J635+K635</f>
        <v/>
      </c>
      <c r="M635" s="23">
        <f>MIN(L635,Settings!$C$25)</f>
        <v/>
      </c>
      <c r="N635" s="23">
        <f>IF(B635="IT",L635*Settings!$C$11+L635*Settings!$C$12,M635*Settings!$C$16+M635*Settings!$C$17+L635*Settings!$C$18+L635*Settings!$C$19+L635*Settings!$C$20+L635*Settings!$C$21*Settings!$C$22)</f>
        <v/>
      </c>
      <c r="O635" s="23">
        <f>IF(B635="IT",J635/Settings!$C$13,0)</f>
        <v/>
      </c>
      <c r="P635" s="23">
        <f>L635+N635+O635</f>
        <v/>
      </c>
    </row>
    <row r="636">
      <c r="A636" s="5" t="inlineStr">
        <is>
          <t>E00968</t>
        </is>
      </c>
      <c r="B636" s="5" t="inlineStr">
        <is>
          <t>PL</t>
        </is>
      </c>
      <c r="C636" s="5" t="inlineStr">
        <is>
          <t>Operations</t>
        </is>
      </c>
      <c r="D636" s="5" t="inlineStr">
        <is>
          <t>L1</t>
        </is>
      </c>
      <c r="E636" s="5" t="n">
        <v>1</v>
      </c>
      <c r="F636" s="5" t="n">
        <v>19950</v>
      </c>
      <c r="G636" s="41" t="n">
        <v>45741</v>
      </c>
      <c r="H636" s="41" t="n"/>
      <c r="I636" s="42">
        <f>IF(H636="",DATE(2099,12,31),H636)</f>
        <v/>
      </c>
      <c r="J636" s="23">
        <f>F636*E636</f>
        <v/>
      </c>
      <c r="K636" s="23">
        <f>J636*INDEX(Settings!$C$31:$C$36,MATCH(D636,Settings!$B$31:$B$36,0))</f>
        <v/>
      </c>
      <c r="L636" s="23">
        <f>J636+K636</f>
        <v/>
      </c>
      <c r="M636" s="23">
        <f>MIN(L636,Settings!$C$25)</f>
        <v/>
      </c>
      <c r="N636" s="23">
        <f>IF(B636="IT",L636*Settings!$C$11+L636*Settings!$C$12,M636*Settings!$C$16+M636*Settings!$C$17+L636*Settings!$C$18+L636*Settings!$C$19+L636*Settings!$C$20+L636*Settings!$C$21*Settings!$C$22)</f>
        <v/>
      </c>
      <c r="O636" s="23">
        <f>IF(B636="IT",J636/Settings!$C$13,0)</f>
        <v/>
      </c>
      <c r="P636" s="23">
        <f>L636+N636+O636</f>
        <v/>
      </c>
    </row>
    <row r="637">
      <c r="A637" s="5" t="inlineStr">
        <is>
          <t>E00969</t>
        </is>
      </c>
      <c r="B637" s="5" t="inlineStr">
        <is>
          <t>IT</t>
        </is>
      </c>
      <c r="C637" s="5" t="inlineStr">
        <is>
          <t>Sales</t>
        </is>
      </c>
      <c r="D637" s="5" t="inlineStr">
        <is>
          <t>L3</t>
        </is>
      </c>
      <c r="E637" s="5" t="n">
        <v>1</v>
      </c>
      <c r="F637" s="5" t="n">
        <v>37000</v>
      </c>
      <c r="G637" s="41" t="n">
        <v>45973</v>
      </c>
      <c r="H637" s="41" t="n"/>
      <c r="I637" s="42">
        <f>IF(H637="",DATE(2099,12,31),H637)</f>
        <v/>
      </c>
      <c r="J637" s="23">
        <f>F637*E637</f>
        <v/>
      </c>
      <c r="K637" s="23">
        <f>J637*INDEX(Settings!$C$31:$C$36,MATCH(D637,Settings!$B$31:$B$36,0))</f>
        <v/>
      </c>
      <c r="L637" s="23">
        <f>J637+K637</f>
        <v/>
      </c>
      <c r="M637" s="23">
        <f>MIN(L637,Settings!$C$25)</f>
        <v/>
      </c>
      <c r="N637" s="23">
        <f>IF(B637="IT",L637*Settings!$C$11+L637*Settings!$C$12,M637*Settings!$C$16+M637*Settings!$C$17+L637*Settings!$C$18+L637*Settings!$C$19+L637*Settings!$C$20+L637*Settings!$C$21*Settings!$C$22)</f>
        <v/>
      </c>
      <c r="O637" s="23">
        <f>IF(B637="IT",J637/Settings!$C$13,0)</f>
        <v/>
      </c>
      <c r="P637" s="23">
        <f>L637+N637+O637</f>
        <v/>
      </c>
    </row>
    <row r="638">
      <c r="A638" s="5" t="inlineStr">
        <is>
          <t>E00970</t>
        </is>
      </c>
      <c r="B638" s="5" t="inlineStr">
        <is>
          <t>PL</t>
        </is>
      </c>
      <c r="C638" s="5" t="inlineStr">
        <is>
          <t>Sales</t>
        </is>
      </c>
      <c r="D638" s="5" t="inlineStr">
        <is>
          <t>L5</t>
        </is>
      </c>
      <c r="E638" s="5" t="n">
        <v>1</v>
      </c>
      <c r="F638" s="5" t="n">
        <v>64850</v>
      </c>
      <c r="G638" s="41" t="n">
        <v>45017</v>
      </c>
      <c r="H638" s="41" t="n"/>
      <c r="I638" s="42">
        <f>IF(H638="",DATE(2099,12,31),H638)</f>
        <v/>
      </c>
      <c r="J638" s="23">
        <f>F638*E638</f>
        <v/>
      </c>
      <c r="K638" s="23">
        <f>J638*INDEX(Settings!$C$31:$C$36,MATCH(D638,Settings!$B$31:$B$36,0))</f>
        <v/>
      </c>
      <c r="L638" s="23">
        <f>J638+K638</f>
        <v/>
      </c>
      <c r="M638" s="23">
        <f>MIN(L638,Settings!$C$25)</f>
        <v/>
      </c>
      <c r="N638" s="23">
        <f>IF(B638="IT",L638*Settings!$C$11+L638*Settings!$C$12,M638*Settings!$C$16+M638*Settings!$C$17+L638*Settings!$C$18+L638*Settings!$C$19+L638*Settings!$C$20+L638*Settings!$C$21*Settings!$C$22)</f>
        <v/>
      </c>
      <c r="O638" s="23">
        <f>IF(B638="IT",J638/Settings!$C$13,0)</f>
        <v/>
      </c>
      <c r="P638" s="23">
        <f>L638+N638+O638</f>
        <v/>
      </c>
    </row>
    <row r="639">
      <c r="A639" s="5" t="inlineStr">
        <is>
          <t>E00971</t>
        </is>
      </c>
      <c r="B639" s="5" t="inlineStr">
        <is>
          <t>PL</t>
        </is>
      </c>
      <c r="C639" s="5" t="inlineStr">
        <is>
          <t>Finance</t>
        </is>
      </c>
      <c r="D639" s="5" t="inlineStr">
        <is>
          <t>L3</t>
        </is>
      </c>
      <c r="E639" s="5" t="n">
        <v>1</v>
      </c>
      <c r="F639" s="5" t="n">
        <v>39000</v>
      </c>
      <c r="G639" s="41" t="n">
        <v>43198</v>
      </c>
      <c r="H639" s="41" t="n"/>
      <c r="I639" s="42">
        <f>IF(H639="",DATE(2099,12,31),H639)</f>
        <v/>
      </c>
      <c r="J639" s="23">
        <f>F639*E639</f>
        <v/>
      </c>
      <c r="K639" s="23">
        <f>J639*INDEX(Settings!$C$31:$C$36,MATCH(D639,Settings!$B$31:$B$36,0))</f>
        <v/>
      </c>
      <c r="L639" s="23">
        <f>J639+K639</f>
        <v/>
      </c>
      <c r="M639" s="23">
        <f>MIN(L639,Settings!$C$25)</f>
        <v/>
      </c>
      <c r="N639" s="23">
        <f>IF(B639="IT",L639*Settings!$C$11+L639*Settings!$C$12,M639*Settings!$C$16+M639*Settings!$C$17+L639*Settings!$C$18+L639*Settings!$C$19+L639*Settings!$C$20+L639*Settings!$C$21*Settings!$C$22)</f>
        <v/>
      </c>
      <c r="O639" s="23">
        <f>IF(B639="IT",J639/Settings!$C$13,0)</f>
        <v/>
      </c>
      <c r="P639" s="23">
        <f>L639+N639+O639</f>
        <v/>
      </c>
    </row>
    <row r="640">
      <c r="A640" s="5" t="inlineStr">
        <is>
          <t>E00972</t>
        </is>
      </c>
      <c r="B640" s="5" t="inlineStr">
        <is>
          <t>PL</t>
        </is>
      </c>
      <c r="C640" s="5" t="inlineStr">
        <is>
          <t>Customer Service</t>
        </is>
      </c>
      <c r="D640" s="5" t="inlineStr">
        <is>
          <t>L2</t>
        </is>
      </c>
      <c r="E640" s="5" t="n">
        <v>1</v>
      </c>
      <c r="F640" s="5" t="n">
        <v>23000</v>
      </c>
      <c r="G640" s="41" t="n">
        <v>45130</v>
      </c>
      <c r="H640" s="41" t="n"/>
      <c r="I640" s="42">
        <f>IF(H640="",DATE(2099,12,31),H640)</f>
        <v/>
      </c>
      <c r="J640" s="23">
        <f>F640*E640</f>
        <v/>
      </c>
      <c r="K640" s="23">
        <f>J640*INDEX(Settings!$C$31:$C$36,MATCH(D640,Settings!$B$31:$B$36,0))</f>
        <v/>
      </c>
      <c r="L640" s="23">
        <f>J640+K640</f>
        <v/>
      </c>
      <c r="M640" s="23">
        <f>MIN(L640,Settings!$C$25)</f>
        <v/>
      </c>
      <c r="N640" s="23">
        <f>IF(B640="IT",L640*Settings!$C$11+L640*Settings!$C$12,M640*Settings!$C$16+M640*Settings!$C$17+L640*Settings!$C$18+L640*Settings!$C$19+L640*Settings!$C$20+L640*Settings!$C$21*Settings!$C$22)</f>
        <v/>
      </c>
      <c r="O640" s="23">
        <f>IF(B640="IT",J640/Settings!$C$13,0)</f>
        <v/>
      </c>
      <c r="P640" s="23">
        <f>L640+N640+O640</f>
        <v/>
      </c>
    </row>
    <row r="641">
      <c r="A641" s="5" t="inlineStr">
        <is>
          <t>E00973</t>
        </is>
      </c>
      <c r="B641" s="5" t="inlineStr">
        <is>
          <t>PL</t>
        </is>
      </c>
      <c r="C641" s="5" t="inlineStr">
        <is>
          <t>Tech</t>
        </is>
      </c>
      <c r="D641" s="5" t="inlineStr">
        <is>
          <t>L3</t>
        </is>
      </c>
      <c r="E641" s="5" t="n">
        <v>1</v>
      </c>
      <c r="F641" s="5" t="n">
        <v>41750</v>
      </c>
      <c r="G641" s="41" t="n">
        <v>46136</v>
      </c>
      <c r="H641" s="41" t="n"/>
      <c r="I641" s="42">
        <f>IF(H641="",DATE(2099,12,31),H641)</f>
        <v/>
      </c>
      <c r="J641" s="23">
        <f>F641*E641</f>
        <v/>
      </c>
      <c r="K641" s="23">
        <f>J641*INDEX(Settings!$C$31:$C$36,MATCH(D641,Settings!$B$31:$B$36,0))</f>
        <v/>
      </c>
      <c r="L641" s="23">
        <f>J641+K641</f>
        <v/>
      </c>
      <c r="M641" s="23">
        <f>MIN(L641,Settings!$C$25)</f>
        <v/>
      </c>
      <c r="N641" s="23">
        <f>IF(B641="IT",L641*Settings!$C$11+L641*Settings!$C$12,M641*Settings!$C$16+M641*Settings!$C$17+L641*Settings!$C$18+L641*Settings!$C$19+L641*Settings!$C$20+L641*Settings!$C$21*Settings!$C$22)</f>
        <v/>
      </c>
      <c r="O641" s="23">
        <f>IF(B641="IT",J641/Settings!$C$13,0)</f>
        <v/>
      </c>
      <c r="P641" s="23">
        <f>L641+N641+O641</f>
        <v/>
      </c>
    </row>
    <row r="642">
      <c r="A642" s="5" t="inlineStr">
        <is>
          <t>E00974</t>
        </is>
      </c>
      <c r="B642" s="5" t="inlineStr">
        <is>
          <t>PL</t>
        </is>
      </c>
      <c r="C642" s="5" t="inlineStr">
        <is>
          <t>Sales</t>
        </is>
      </c>
      <c r="D642" s="5" t="inlineStr">
        <is>
          <t>L6</t>
        </is>
      </c>
      <c r="E642" s="5" t="n">
        <v>1</v>
      </c>
      <c r="F642" s="5" t="n">
        <v>92050</v>
      </c>
      <c r="G642" s="41" t="n">
        <v>41898</v>
      </c>
      <c r="H642" s="41" t="n"/>
      <c r="I642" s="42">
        <f>IF(H642="",DATE(2099,12,31),H642)</f>
        <v/>
      </c>
      <c r="J642" s="23">
        <f>F642*E642</f>
        <v/>
      </c>
      <c r="K642" s="23">
        <f>J642*INDEX(Settings!$C$31:$C$36,MATCH(D642,Settings!$B$31:$B$36,0))</f>
        <v/>
      </c>
      <c r="L642" s="23">
        <f>J642+K642</f>
        <v/>
      </c>
      <c r="M642" s="23">
        <f>MIN(L642,Settings!$C$25)</f>
        <v/>
      </c>
      <c r="N642" s="23">
        <f>IF(B642="IT",L642*Settings!$C$11+L642*Settings!$C$12,M642*Settings!$C$16+M642*Settings!$C$17+L642*Settings!$C$18+L642*Settings!$C$19+L642*Settings!$C$20+L642*Settings!$C$21*Settings!$C$22)</f>
        <v/>
      </c>
      <c r="O642" s="23">
        <f>IF(B642="IT",J642/Settings!$C$13,0)</f>
        <v/>
      </c>
      <c r="P642" s="23">
        <f>L642+N642+O642</f>
        <v/>
      </c>
    </row>
    <row r="643">
      <c r="A643" s="5" t="inlineStr">
        <is>
          <t>E00975</t>
        </is>
      </c>
      <c r="B643" s="5" t="inlineStr">
        <is>
          <t>IT</t>
        </is>
      </c>
      <c r="C643" s="5" t="inlineStr">
        <is>
          <t>Operations</t>
        </is>
      </c>
      <c r="D643" s="5" t="inlineStr">
        <is>
          <t>L2</t>
        </is>
      </c>
      <c r="E643" s="5" t="n">
        <v>1</v>
      </c>
      <c r="F643" s="5" t="n">
        <v>33500</v>
      </c>
      <c r="G643" s="41" t="n">
        <v>42107</v>
      </c>
      <c r="H643" s="41" t="n"/>
      <c r="I643" s="42">
        <f>IF(H643="",DATE(2099,12,31),H643)</f>
        <v/>
      </c>
      <c r="J643" s="23">
        <f>F643*E643</f>
        <v/>
      </c>
      <c r="K643" s="23">
        <f>J643*INDEX(Settings!$C$31:$C$36,MATCH(D643,Settings!$B$31:$B$36,0))</f>
        <v/>
      </c>
      <c r="L643" s="23">
        <f>J643+K643</f>
        <v/>
      </c>
      <c r="M643" s="23">
        <f>MIN(L643,Settings!$C$25)</f>
        <v/>
      </c>
      <c r="N643" s="23">
        <f>IF(B643="IT",L643*Settings!$C$11+L643*Settings!$C$12,M643*Settings!$C$16+M643*Settings!$C$17+L643*Settings!$C$18+L643*Settings!$C$19+L643*Settings!$C$20+L643*Settings!$C$21*Settings!$C$22)</f>
        <v/>
      </c>
      <c r="O643" s="23">
        <f>IF(B643="IT",J643/Settings!$C$13,0)</f>
        <v/>
      </c>
      <c r="P643" s="23">
        <f>L643+N643+O643</f>
        <v/>
      </c>
    </row>
    <row r="644">
      <c r="A644" s="5" t="inlineStr">
        <is>
          <t>E00976</t>
        </is>
      </c>
      <c r="B644" s="5" t="inlineStr">
        <is>
          <t>IT</t>
        </is>
      </c>
      <c r="C644" s="5" t="inlineStr">
        <is>
          <t>Customer Service</t>
        </is>
      </c>
      <c r="D644" s="5" t="inlineStr">
        <is>
          <t>L3</t>
        </is>
      </c>
      <c r="E644" s="5" t="n">
        <v>1</v>
      </c>
      <c r="F644" s="5" t="n">
        <v>32900</v>
      </c>
      <c r="G644" s="41" t="n">
        <v>45996</v>
      </c>
      <c r="H644" s="41" t="n"/>
      <c r="I644" s="42">
        <f>IF(H644="",DATE(2099,12,31),H644)</f>
        <v/>
      </c>
      <c r="J644" s="23">
        <f>F644*E644</f>
        <v/>
      </c>
      <c r="K644" s="23">
        <f>J644*INDEX(Settings!$C$31:$C$36,MATCH(D644,Settings!$B$31:$B$36,0))</f>
        <v/>
      </c>
      <c r="L644" s="23">
        <f>J644+K644</f>
        <v/>
      </c>
      <c r="M644" s="23">
        <f>MIN(L644,Settings!$C$25)</f>
        <v/>
      </c>
      <c r="N644" s="23">
        <f>IF(B644="IT",L644*Settings!$C$11+L644*Settings!$C$12,M644*Settings!$C$16+M644*Settings!$C$17+L644*Settings!$C$18+L644*Settings!$C$19+L644*Settings!$C$20+L644*Settings!$C$21*Settings!$C$22)</f>
        <v/>
      </c>
      <c r="O644" s="23">
        <f>IF(B644="IT",J644/Settings!$C$13,0)</f>
        <v/>
      </c>
      <c r="P644" s="23">
        <f>L644+N644+O644</f>
        <v/>
      </c>
    </row>
    <row r="645">
      <c r="A645" s="5" t="inlineStr">
        <is>
          <t>E00977</t>
        </is>
      </c>
      <c r="B645" s="5" t="inlineStr">
        <is>
          <t>IT</t>
        </is>
      </c>
      <c r="C645" s="5" t="inlineStr">
        <is>
          <t>Finance</t>
        </is>
      </c>
      <c r="D645" s="5" t="inlineStr">
        <is>
          <t>L2</t>
        </is>
      </c>
      <c r="E645" s="5" t="n">
        <v>0.8</v>
      </c>
      <c r="F645" s="5" t="n">
        <v>36100</v>
      </c>
      <c r="G645" s="41" t="n">
        <v>45239</v>
      </c>
      <c r="H645" s="41" t="n"/>
      <c r="I645" s="42">
        <f>IF(H645="",DATE(2099,12,31),H645)</f>
        <v/>
      </c>
      <c r="J645" s="23">
        <f>F645*E645</f>
        <v/>
      </c>
      <c r="K645" s="23">
        <f>J645*INDEX(Settings!$C$31:$C$36,MATCH(D645,Settings!$B$31:$B$36,0))</f>
        <v/>
      </c>
      <c r="L645" s="23">
        <f>J645+K645</f>
        <v/>
      </c>
      <c r="M645" s="23">
        <f>MIN(L645,Settings!$C$25)</f>
        <v/>
      </c>
      <c r="N645" s="23">
        <f>IF(B645="IT",L645*Settings!$C$11+L645*Settings!$C$12,M645*Settings!$C$16+M645*Settings!$C$17+L645*Settings!$C$18+L645*Settings!$C$19+L645*Settings!$C$20+L645*Settings!$C$21*Settings!$C$22)</f>
        <v/>
      </c>
      <c r="O645" s="23">
        <f>IF(B645="IT",J645/Settings!$C$13,0)</f>
        <v/>
      </c>
      <c r="P645" s="23">
        <f>L645+N645+O645</f>
        <v/>
      </c>
    </row>
    <row r="646">
      <c r="A646" s="5" t="inlineStr">
        <is>
          <t>E00978</t>
        </is>
      </c>
      <c r="B646" s="5" t="inlineStr">
        <is>
          <t>PL</t>
        </is>
      </c>
      <c r="C646" s="5" t="inlineStr">
        <is>
          <t>Customer Service</t>
        </is>
      </c>
      <c r="D646" s="5" t="inlineStr">
        <is>
          <t>L3</t>
        </is>
      </c>
      <c r="E646" s="5" t="n">
        <v>0.8</v>
      </c>
      <c r="F646" s="5" t="n">
        <v>31950</v>
      </c>
      <c r="G646" s="41" t="n">
        <v>45812</v>
      </c>
      <c r="H646" s="41" t="n"/>
      <c r="I646" s="42">
        <f>IF(H646="",DATE(2099,12,31),H646)</f>
        <v/>
      </c>
      <c r="J646" s="23">
        <f>F646*E646</f>
        <v/>
      </c>
      <c r="K646" s="23">
        <f>J646*INDEX(Settings!$C$31:$C$36,MATCH(D646,Settings!$B$31:$B$36,0))</f>
        <v/>
      </c>
      <c r="L646" s="23">
        <f>J646+K646</f>
        <v/>
      </c>
      <c r="M646" s="23">
        <f>MIN(L646,Settings!$C$25)</f>
        <v/>
      </c>
      <c r="N646" s="23">
        <f>IF(B646="IT",L646*Settings!$C$11+L646*Settings!$C$12,M646*Settings!$C$16+M646*Settings!$C$17+L646*Settings!$C$18+L646*Settings!$C$19+L646*Settings!$C$20+L646*Settings!$C$21*Settings!$C$22)</f>
        <v/>
      </c>
      <c r="O646" s="23">
        <f>IF(B646="IT",J646/Settings!$C$13,0)</f>
        <v/>
      </c>
      <c r="P646" s="23">
        <f>L646+N646+O646</f>
        <v/>
      </c>
    </row>
    <row r="647">
      <c r="A647" s="5" t="inlineStr">
        <is>
          <t>E00979</t>
        </is>
      </c>
      <c r="B647" s="5" t="inlineStr">
        <is>
          <t>IT</t>
        </is>
      </c>
      <c r="C647" s="5" t="inlineStr">
        <is>
          <t>Operations</t>
        </is>
      </c>
      <c r="D647" s="5" t="inlineStr">
        <is>
          <t>L5</t>
        </is>
      </c>
      <c r="E647" s="5" t="n">
        <v>0.8</v>
      </c>
      <c r="F647" s="5" t="n">
        <v>78350</v>
      </c>
      <c r="G647" s="41" t="n">
        <v>45860</v>
      </c>
      <c r="H647" s="41" t="n"/>
      <c r="I647" s="42">
        <f>IF(H647="",DATE(2099,12,31),H647)</f>
        <v/>
      </c>
      <c r="J647" s="23">
        <f>F647*E647</f>
        <v/>
      </c>
      <c r="K647" s="23">
        <f>J647*INDEX(Settings!$C$31:$C$36,MATCH(D647,Settings!$B$31:$B$36,0))</f>
        <v/>
      </c>
      <c r="L647" s="23">
        <f>J647+K647</f>
        <v/>
      </c>
      <c r="M647" s="23">
        <f>MIN(L647,Settings!$C$25)</f>
        <v/>
      </c>
      <c r="N647" s="23">
        <f>IF(B647="IT",L647*Settings!$C$11+L647*Settings!$C$12,M647*Settings!$C$16+M647*Settings!$C$17+L647*Settings!$C$18+L647*Settings!$C$19+L647*Settings!$C$20+L647*Settings!$C$21*Settings!$C$22)</f>
        <v/>
      </c>
      <c r="O647" s="23">
        <f>IF(B647="IT",J647/Settings!$C$13,0)</f>
        <v/>
      </c>
      <c r="P647" s="23">
        <f>L647+N647+O647</f>
        <v/>
      </c>
    </row>
    <row r="648">
      <c r="A648" s="5" t="inlineStr">
        <is>
          <t>E00981</t>
        </is>
      </c>
      <c r="B648" s="5" t="inlineStr">
        <is>
          <t>IT</t>
        </is>
      </c>
      <c r="C648" s="5" t="inlineStr">
        <is>
          <t>Sales</t>
        </is>
      </c>
      <c r="D648" s="5" t="inlineStr">
        <is>
          <t>L4</t>
        </is>
      </c>
      <c r="E648" s="5" t="n">
        <v>1</v>
      </c>
      <c r="F648" s="5" t="n">
        <v>51750</v>
      </c>
      <c r="G648" s="41" t="n">
        <v>45108</v>
      </c>
      <c r="H648" s="41" t="n">
        <v>46008</v>
      </c>
      <c r="I648" s="42">
        <f>IF(H648="",DATE(2099,12,31),H648)</f>
        <v/>
      </c>
      <c r="J648" s="23">
        <f>F648*E648</f>
        <v/>
      </c>
      <c r="K648" s="23">
        <f>J648*INDEX(Settings!$C$31:$C$36,MATCH(D648,Settings!$B$31:$B$36,0))</f>
        <v/>
      </c>
      <c r="L648" s="23">
        <f>J648+K648</f>
        <v/>
      </c>
      <c r="M648" s="23">
        <f>MIN(L648,Settings!$C$25)</f>
        <v/>
      </c>
      <c r="N648" s="23">
        <f>IF(B648="IT",L648*Settings!$C$11+L648*Settings!$C$12,M648*Settings!$C$16+M648*Settings!$C$17+L648*Settings!$C$18+L648*Settings!$C$19+L648*Settings!$C$20+L648*Settings!$C$21*Settings!$C$22)</f>
        <v/>
      </c>
      <c r="O648" s="23">
        <f>IF(B648="IT",J648/Settings!$C$13,0)</f>
        <v/>
      </c>
      <c r="P648" s="23">
        <f>L648+N648+O648</f>
        <v/>
      </c>
    </row>
    <row r="649">
      <c r="A649" s="5" t="inlineStr">
        <is>
          <t>E00982</t>
        </is>
      </c>
      <c r="B649" s="5" t="inlineStr">
        <is>
          <t>PL</t>
        </is>
      </c>
      <c r="C649" s="5" t="inlineStr">
        <is>
          <t>Sales</t>
        </is>
      </c>
      <c r="D649" s="5" t="inlineStr">
        <is>
          <t>L3</t>
        </is>
      </c>
      <c r="E649" s="5" t="n">
        <v>1</v>
      </c>
      <c r="F649" s="5" t="n">
        <v>33450</v>
      </c>
      <c r="G649" s="41" t="n">
        <v>44758</v>
      </c>
      <c r="H649" s="41" t="n"/>
      <c r="I649" s="42">
        <f>IF(H649="",DATE(2099,12,31),H649)</f>
        <v/>
      </c>
      <c r="J649" s="23">
        <f>F649*E649</f>
        <v/>
      </c>
      <c r="K649" s="23">
        <f>J649*INDEX(Settings!$C$31:$C$36,MATCH(D649,Settings!$B$31:$B$36,0))</f>
        <v/>
      </c>
      <c r="L649" s="23">
        <f>J649+K649</f>
        <v/>
      </c>
      <c r="M649" s="23">
        <f>MIN(L649,Settings!$C$25)</f>
        <v/>
      </c>
      <c r="N649" s="23">
        <f>IF(B649="IT",L649*Settings!$C$11+L649*Settings!$C$12,M649*Settings!$C$16+M649*Settings!$C$17+L649*Settings!$C$18+L649*Settings!$C$19+L649*Settings!$C$20+L649*Settings!$C$21*Settings!$C$22)</f>
        <v/>
      </c>
      <c r="O649" s="23">
        <f>IF(B649="IT",J649/Settings!$C$13,0)</f>
        <v/>
      </c>
      <c r="P649" s="23">
        <f>L649+N649+O649</f>
        <v/>
      </c>
    </row>
    <row r="650">
      <c r="A650" s="5" t="inlineStr">
        <is>
          <t>E00985</t>
        </is>
      </c>
      <c r="B650" s="5" t="inlineStr">
        <is>
          <t>IT</t>
        </is>
      </c>
      <c r="C650" s="5" t="inlineStr">
        <is>
          <t>Operations</t>
        </is>
      </c>
      <c r="D650" s="5" t="inlineStr">
        <is>
          <t>L1</t>
        </is>
      </c>
      <c r="E650" s="5" t="n">
        <v>1</v>
      </c>
      <c r="F650" s="5" t="n">
        <v>24850</v>
      </c>
      <c r="G650" s="41" t="n">
        <v>41099</v>
      </c>
      <c r="H650" s="41" t="n"/>
      <c r="I650" s="42">
        <f>IF(H650="",DATE(2099,12,31),H650)</f>
        <v/>
      </c>
      <c r="J650" s="23">
        <f>F650*E650</f>
        <v/>
      </c>
      <c r="K650" s="23">
        <f>J650*INDEX(Settings!$C$31:$C$36,MATCH(D650,Settings!$B$31:$B$36,0))</f>
        <v/>
      </c>
      <c r="L650" s="23">
        <f>J650+K650</f>
        <v/>
      </c>
      <c r="M650" s="23">
        <f>MIN(L650,Settings!$C$25)</f>
        <v/>
      </c>
      <c r="N650" s="23">
        <f>IF(B650="IT",L650*Settings!$C$11+L650*Settings!$C$12,M650*Settings!$C$16+M650*Settings!$C$17+L650*Settings!$C$18+L650*Settings!$C$19+L650*Settings!$C$20+L650*Settings!$C$21*Settings!$C$22)</f>
        <v/>
      </c>
      <c r="O650" s="23">
        <f>IF(B650="IT",J650/Settings!$C$13,0)</f>
        <v/>
      </c>
      <c r="P650" s="23">
        <f>L650+N650+O650</f>
        <v/>
      </c>
    </row>
    <row r="651">
      <c r="A651" s="5" t="inlineStr">
        <is>
          <t>E00986</t>
        </is>
      </c>
      <c r="B651" s="5" t="inlineStr">
        <is>
          <t>PL</t>
        </is>
      </c>
      <c r="C651" s="5" t="inlineStr">
        <is>
          <t>Customer Service</t>
        </is>
      </c>
      <c r="D651" s="5" t="inlineStr">
        <is>
          <t>L1</t>
        </is>
      </c>
      <c r="E651" s="5" t="n">
        <v>0.8</v>
      </c>
      <c r="F651" s="5" t="n">
        <v>19900</v>
      </c>
      <c r="G651" s="41" t="n">
        <v>45389</v>
      </c>
      <c r="H651" s="41" t="n"/>
      <c r="I651" s="42">
        <f>IF(H651="",DATE(2099,12,31),H651)</f>
        <v/>
      </c>
      <c r="J651" s="23">
        <f>F651*E651</f>
        <v/>
      </c>
      <c r="K651" s="23">
        <f>J651*INDEX(Settings!$C$31:$C$36,MATCH(D651,Settings!$B$31:$B$36,0))</f>
        <v/>
      </c>
      <c r="L651" s="23">
        <f>J651+K651</f>
        <v/>
      </c>
      <c r="M651" s="23">
        <f>MIN(L651,Settings!$C$25)</f>
        <v/>
      </c>
      <c r="N651" s="23">
        <f>IF(B651="IT",L651*Settings!$C$11+L651*Settings!$C$12,M651*Settings!$C$16+M651*Settings!$C$17+L651*Settings!$C$18+L651*Settings!$C$19+L651*Settings!$C$20+L651*Settings!$C$21*Settings!$C$22)</f>
        <v/>
      </c>
      <c r="O651" s="23">
        <f>IF(B651="IT",J651/Settings!$C$13,0)</f>
        <v/>
      </c>
      <c r="P651" s="23">
        <f>L651+N651+O651</f>
        <v/>
      </c>
    </row>
    <row r="652">
      <c r="A652" s="5" t="inlineStr">
        <is>
          <t>E00988</t>
        </is>
      </c>
      <c r="B652" s="5" t="inlineStr">
        <is>
          <t>IT</t>
        </is>
      </c>
      <c r="C652" s="5" t="inlineStr">
        <is>
          <t>Operations</t>
        </is>
      </c>
      <c r="D652" s="5" t="inlineStr">
        <is>
          <t>L2</t>
        </is>
      </c>
      <c r="E652" s="5" t="n">
        <v>1</v>
      </c>
      <c r="F652" s="5" t="n">
        <v>29850</v>
      </c>
      <c r="G652" s="41" t="n">
        <v>44764</v>
      </c>
      <c r="H652" s="41" t="n"/>
      <c r="I652" s="42">
        <f>IF(H652="",DATE(2099,12,31),H652)</f>
        <v/>
      </c>
      <c r="J652" s="23">
        <f>F652*E652</f>
        <v/>
      </c>
      <c r="K652" s="23">
        <f>J652*INDEX(Settings!$C$31:$C$36,MATCH(D652,Settings!$B$31:$B$36,0))</f>
        <v/>
      </c>
      <c r="L652" s="23">
        <f>J652+K652</f>
        <v/>
      </c>
      <c r="M652" s="23">
        <f>MIN(L652,Settings!$C$25)</f>
        <v/>
      </c>
      <c r="N652" s="23">
        <f>IF(B652="IT",L652*Settings!$C$11+L652*Settings!$C$12,M652*Settings!$C$16+M652*Settings!$C$17+L652*Settings!$C$18+L652*Settings!$C$19+L652*Settings!$C$20+L652*Settings!$C$21*Settings!$C$22)</f>
        <v/>
      </c>
      <c r="O652" s="23">
        <f>IF(B652="IT",J652/Settings!$C$13,0)</f>
        <v/>
      </c>
      <c r="P652" s="23">
        <f>L652+N652+O652</f>
        <v/>
      </c>
    </row>
    <row r="653">
      <c r="A653" s="5" t="inlineStr">
        <is>
          <t>E00995</t>
        </is>
      </c>
      <c r="B653" s="5" t="inlineStr">
        <is>
          <t>IT</t>
        </is>
      </c>
      <c r="C653" s="5" t="inlineStr">
        <is>
          <t>Operations</t>
        </is>
      </c>
      <c r="D653" s="5" t="inlineStr">
        <is>
          <t>L2</t>
        </is>
      </c>
      <c r="E653" s="5" t="n">
        <v>1</v>
      </c>
      <c r="F653" s="5" t="n">
        <v>28150</v>
      </c>
      <c r="G653" s="41" t="n">
        <v>43768</v>
      </c>
      <c r="H653" s="41" t="n">
        <v>46197</v>
      </c>
      <c r="I653" s="42">
        <f>IF(H653="",DATE(2099,12,31),H653)</f>
        <v/>
      </c>
      <c r="J653" s="23">
        <f>F653*E653</f>
        <v/>
      </c>
      <c r="K653" s="23">
        <f>J653*INDEX(Settings!$C$31:$C$36,MATCH(D653,Settings!$B$31:$B$36,0))</f>
        <v/>
      </c>
      <c r="L653" s="23">
        <f>J653+K653</f>
        <v/>
      </c>
      <c r="M653" s="23">
        <f>MIN(L653,Settings!$C$25)</f>
        <v/>
      </c>
      <c r="N653" s="23">
        <f>IF(B653="IT",L653*Settings!$C$11+L653*Settings!$C$12,M653*Settings!$C$16+M653*Settings!$C$17+L653*Settings!$C$18+L653*Settings!$C$19+L653*Settings!$C$20+L653*Settings!$C$21*Settings!$C$22)</f>
        <v/>
      </c>
      <c r="O653" s="23">
        <f>IF(B653="IT",J653/Settings!$C$13,0)</f>
        <v/>
      </c>
      <c r="P653" s="23">
        <f>L653+N653+O653</f>
        <v/>
      </c>
    </row>
    <row r="654">
      <c r="A654" s="5" t="inlineStr">
        <is>
          <t>E00996</t>
        </is>
      </c>
      <c r="B654" s="5" t="inlineStr">
        <is>
          <t>PL</t>
        </is>
      </c>
      <c r="C654" s="5" t="inlineStr">
        <is>
          <t>Customer Service</t>
        </is>
      </c>
      <c r="D654" s="5" t="inlineStr">
        <is>
          <t>L1</t>
        </is>
      </c>
      <c r="E654" s="5" t="n">
        <v>0.8</v>
      </c>
      <c r="F654" s="5" t="n">
        <v>20500</v>
      </c>
      <c r="G654" s="41" t="n">
        <v>42342</v>
      </c>
      <c r="H654" s="41" t="n"/>
      <c r="I654" s="42">
        <f>IF(H654="",DATE(2099,12,31),H654)</f>
        <v/>
      </c>
      <c r="J654" s="23">
        <f>F654*E654</f>
        <v/>
      </c>
      <c r="K654" s="23">
        <f>J654*INDEX(Settings!$C$31:$C$36,MATCH(D654,Settings!$B$31:$B$36,0))</f>
        <v/>
      </c>
      <c r="L654" s="23">
        <f>J654+K654</f>
        <v/>
      </c>
      <c r="M654" s="23">
        <f>MIN(L654,Settings!$C$25)</f>
        <v/>
      </c>
      <c r="N654" s="23">
        <f>IF(B654="IT",L654*Settings!$C$11+L654*Settings!$C$12,M654*Settings!$C$16+M654*Settings!$C$17+L654*Settings!$C$18+L654*Settings!$C$19+L654*Settings!$C$20+L654*Settings!$C$21*Settings!$C$22)</f>
        <v/>
      </c>
      <c r="O654" s="23">
        <f>IF(B654="IT",J654/Settings!$C$13,0)</f>
        <v/>
      </c>
      <c r="P654" s="23">
        <f>L654+N654+O654</f>
        <v/>
      </c>
    </row>
    <row r="655">
      <c r="A655" s="5" t="inlineStr">
        <is>
          <t>E00997</t>
        </is>
      </c>
      <c r="B655" s="5" t="inlineStr">
        <is>
          <t>IT</t>
        </is>
      </c>
      <c r="C655" s="5" t="inlineStr">
        <is>
          <t>Tech</t>
        </is>
      </c>
      <c r="D655" s="5" t="inlineStr">
        <is>
          <t>L5</t>
        </is>
      </c>
      <c r="E655" s="5" t="n">
        <v>1</v>
      </c>
      <c r="F655" s="5" t="n">
        <v>92550</v>
      </c>
      <c r="G655" s="41" t="n">
        <v>45503</v>
      </c>
      <c r="H655" s="41" t="n"/>
      <c r="I655" s="42">
        <f>IF(H655="",DATE(2099,12,31),H655)</f>
        <v/>
      </c>
      <c r="J655" s="23">
        <f>F655*E655</f>
        <v/>
      </c>
      <c r="K655" s="23">
        <f>J655*INDEX(Settings!$C$31:$C$36,MATCH(D655,Settings!$B$31:$B$36,0))</f>
        <v/>
      </c>
      <c r="L655" s="23">
        <f>J655+K655</f>
        <v/>
      </c>
      <c r="M655" s="23">
        <f>MIN(L655,Settings!$C$25)</f>
        <v/>
      </c>
      <c r="N655" s="23">
        <f>IF(B655="IT",L655*Settings!$C$11+L655*Settings!$C$12,M655*Settings!$C$16+M655*Settings!$C$17+L655*Settings!$C$18+L655*Settings!$C$19+L655*Settings!$C$20+L655*Settings!$C$21*Settings!$C$22)</f>
        <v/>
      </c>
      <c r="O655" s="23">
        <f>IF(B655="IT",J655/Settings!$C$13,0)</f>
        <v/>
      </c>
      <c r="P655" s="23">
        <f>L655+N655+O655</f>
        <v/>
      </c>
    </row>
    <row r="656">
      <c r="A656" s="5" t="inlineStr">
        <is>
          <t>E01001</t>
        </is>
      </c>
      <c r="B656" s="5" t="inlineStr">
        <is>
          <t>IT</t>
        </is>
      </c>
      <c r="C656" s="5" t="inlineStr">
        <is>
          <t>Customer Service</t>
        </is>
      </c>
      <c r="D656" s="5" t="inlineStr">
        <is>
          <t>L1</t>
        </is>
      </c>
      <c r="E656" s="5" t="n">
        <v>0.8</v>
      </c>
      <c r="F656" s="5" t="n">
        <v>22700</v>
      </c>
      <c r="G656" s="41" t="n">
        <v>45185</v>
      </c>
      <c r="H656" s="41" t="n"/>
      <c r="I656" s="42">
        <f>IF(H656="",DATE(2099,12,31),H656)</f>
        <v/>
      </c>
      <c r="J656" s="23">
        <f>F656*E656</f>
        <v/>
      </c>
      <c r="K656" s="23">
        <f>J656*INDEX(Settings!$C$31:$C$36,MATCH(D656,Settings!$B$31:$B$36,0))</f>
        <v/>
      </c>
      <c r="L656" s="23">
        <f>J656+K656</f>
        <v/>
      </c>
      <c r="M656" s="23">
        <f>MIN(L656,Settings!$C$25)</f>
        <v/>
      </c>
      <c r="N656" s="23">
        <f>IF(B656="IT",L656*Settings!$C$11+L656*Settings!$C$12,M656*Settings!$C$16+M656*Settings!$C$17+L656*Settings!$C$18+L656*Settings!$C$19+L656*Settings!$C$20+L656*Settings!$C$21*Settings!$C$22)</f>
        <v/>
      </c>
      <c r="O656" s="23">
        <f>IF(B656="IT",J656/Settings!$C$13,0)</f>
        <v/>
      </c>
      <c r="P656" s="23">
        <f>L656+N656+O656</f>
        <v/>
      </c>
    </row>
    <row r="657">
      <c r="A657" s="5" t="inlineStr">
        <is>
          <t>E01004</t>
        </is>
      </c>
      <c r="B657" s="5" t="inlineStr">
        <is>
          <t>PL</t>
        </is>
      </c>
      <c r="C657" s="5" t="inlineStr">
        <is>
          <t>Customer Service</t>
        </is>
      </c>
      <c r="D657" s="5" t="inlineStr">
        <is>
          <t>L1</t>
        </is>
      </c>
      <c r="E657" s="5" t="n">
        <v>1</v>
      </c>
      <c r="F657" s="5" t="n">
        <v>18400</v>
      </c>
      <c r="G657" s="41" t="n">
        <v>44349</v>
      </c>
      <c r="H657" s="41" t="n"/>
      <c r="I657" s="42">
        <f>IF(H657="",DATE(2099,12,31),H657)</f>
        <v/>
      </c>
      <c r="J657" s="23">
        <f>F657*E657</f>
        <v/>
      </c>
      <c r="K657" s="23">
        <f>J657*INDEX(Settings!$C$31:$C$36,MATCH(D657,Settings!$B$31:$B$36,0))</f>
        <v/>
      </c>
      <c r="L657" s="23">
        <f>J657+K657</f>
        <v/>
      </c>
      <c r="M657" s="23">
        <f>MIN(L657,Settings!$C$25)</f>
        <v/>
      </c>
      <c r="N657" s="23">
        <f>IF(B657="IT",L657*Settings!$C$11+L657*Settings!$C$12,M657*Settings!$C$16+M657*Settings!$C$17+L657*Settings!$C$18+L657*Settings!$C$19+L657*Settings!$C$20+L657*Settings!$C$21*Settings!$C$22)</f>
        <v/>
      </c>
      <c r="O657" s="23">
        <f>IF(B657="IT",J657/Settings!$C$13,0)</f>
        <v/>
      </c>
      <c r="P657" s="23">
        <f>L657+N657+O657</f>
        <v/>
      </c>
    </row>
    <row r="658">
      <c r="A658" s="5" t="inlineStr">
        <is>
          <t>E01006</t>
        </is>
      </c>
      <c r="B658" s="5" t="inlineStr">
        <is>
          <t>IT</t>
        </is>
      </c>
      <c r="C658" s="5" t="inlineStr">
        <is>
          <t>Customer Service</t>
        </is>
      </c>
      <c r="D658" s="5" t="inlineStr">
        <is>
          <t>L1</t>
        </is>
      </c>
      <c r="E658" s="5" t="n">
        <v>1</v>
      </c>
      <c r="F658" s="5" t="n">
        <v>23250</v>
      </c>
      <c r="G658" s="41" t="n">
        <v>43945</v>
      </c>
      <c r="H658" s="41" t="n"/>
      <c r="I658" s="42">
        <f>IF(H658="",DATE(2099,12,31),H658)</f>
        <v/>
      </c>
      <c r="J658" s="23">
        <f>F658*E658</f>
        <v/>
      </c>
      <c r="K658" s="23">
        <f>J658*INDEX(Settings!$C$31:$C$36,MATCH(D658,Settings!$B$31:$B$36,0))</f>
        <v/>
      </c>
      <c r="L658" s="23">
        <f>J658+K658</f>
        <v/>
      </c>
      <c r="M658" s="23">
        <f>MIN(L658,Settings!$C$25)</f>
        <v/>
      </c>
      <c r="N658" s="23">
        <f>IF(B658="IT",L658*Settings!$C$11+L658*Settings!$C$12,M658*Settings!$C$16+M658*Settings!$C$17+L658*Settings!$C$18+L658*Settings!$C$19+L658*Settings!$C$20+L658*Settings!$C$21*Settings!$C$22)</f>
        <v/>
      </c>
      <c r="O658" s="23">
        <f>IF(B658="IT",J658/Settings!$C$13,0)</f>
        <v/>
      </c>
      <c r="P658" s="23">
        <f>L658+N658+O658</f>
        <v/>
      </c>
    </row>
    <row r="659">
      <c r="A659" s="5" t="inlineStr">
        <is>
          <t>E01014</t>
        </is>
      </c>
      <c r="B659" s="5" t="inlineStr">
        <is>
          <t>PL</t>
        </is>
      </c>
      <c r="C659" s="5" t="inlineStr">
        <is>
          <t>Tech</t>
        </is>
      </c>
      <c r="D659" s="5" t="inlineStr">
        <is>
          <t>L3</t>
        </is>
      </c>
      <c r="E659" s="5" t="n">
        <v>1</v>
      </c>
      <c r="F659" s="5" t="n">
        <v>40550</v>
      </c>
      <c r="G659" s="41" t="n">
        <v>44126</v>
      </c>
      <c r="H659" s="41" t="n"/>
      <c r="I659" s="42">
        <f>IF(H659="",DATE(2099,12,31),H659)</f>
        <v/>
      </c>
      <c r="J659" s="23">
        <f>F659*E659</f>
        <v/>
      </c>
      <c r="K659" s="23">
        <f>J659*INDEX(Settings!$C$31:$C$36,MATCH(D659,Settings!$B$31:$B$36,0))</f>
        <v/>
      </c>
      <c r="L659" s="23">
        <f>J659+K659</f>
        <v/>
      </c>
      <c r="M659" s="23">
        <f>MIN(L659,Settings!$C$25)</f>
        <v/>
      </c>
      <c r="N659" s="23">
        <f>IF(B659="IT",L659*Settings!$C$11+L659*Settings!$C$12,M659*Settings!$C$16+M659*Settings!$C$17+L659*Settings!$C$18+L659*Settings!$C$19+L659*Settings!$C$20+L659*Settings!$C$21*Settings!$C$22)</f>
        <v/>
      </c>
      <c r="O659" s="23">
        <f>IF(B659="IT",J659/Settings!$C$13,0)</f>
        <v/>
      </c>
      <c r="P659" s="23">
        <f>L659+N659+O659</f>
        <v/>
      </c>
    </row>
    <row r="660">
      <c r="A660" s="5" t="inlineStr">
        <is>
          <t>E01016</t>
        </is>
      </c>
      <c r="B660" s="5" t="inlineStr">
        <is>
          <t>PL</t>
        </is>
      </c>
      <c r="C660" s="5" t="inlineStr">
        <is>
          <t>HR</t>
        </is>
      </c>
      <c r="D660" s="5" t="inlineStr">
        <is>
          <t>L2</t>
        </is>
      </c>
      <c r="E660" s="5" t="n">
        <v>1</v>
      </c>
      <c r="F660" s="5" t="n">
        <v>23700</v>
      </c>
      <c r="G660" s="41" t="n">
        <v>45872</v>
      </c>
      <c r="H660" s="41" t="n"/>
      <c r="I660" s="42">
        <f>IF(H660="",DATE(2099,12,31),H660)</f>
        <v/>
      </c>
      <c r="J660" s="23">
        <f>F660*E660</f>
        <v/>
      </c>
      <c r="K660" s="23">
        <f>J660*INDEX(Settings!$C$31:$C$36,MATCH(D660,Settings!$B$31:$B$36,0))</f>
        <v/>
      </c>
      <c r="L660" s="23">
        <f>J660+K660</f>
        <v/>
      </c>
      <c r="M660" s="23">
        <f>MIN(L660,Settings!$C$25)</f>
        <v/>
      </c>
      <c r="N660" s="23">
        <f>IF(B660="IT",L660*Settings!$C$11+L660*Settings!$C$12,M660*Settings!$C$16+M660*Settings!$C$17+L660*Settings!$C$18+L660*Settings!$C$19+L660*Settings!$C$20+L660*Settings!$C$21*Settings!$C$22)</f>
        <v/>
      </c>
      <c r="O660" s="23">
        <f>IF(B660="IT",J660/Settings!$C$13,0)</f>
        <v/>
      </c>
      <c r="P660" s="23">
        <f>L660+N660+O660</f>
        <v/>
      </c>
    </row>
    <row r="661">
      <c r="A661" s="5" t="inlineStr">
        <is>
          <t>E01017</t>
        </is>
      </c>
      <c r="B661" s="5" t="inlineStr">
        <is>
          <t>PL</t>
        </is>
      </c>
      <c r="C661" s="5" t="inlineStr">
        <is>
          <t>Sales</t>
        </is>
      </c>
      <c r="D661" s="5" t="inlineStr">
        <is>
          <t>L6</t>
        </is>
      </c>
      <c r="E661" s="5" t="n">
        <v>1</v>
      </c>
      <c r="F661" s="5" t="n">
        <v>84200</v>
      </c>
      <c r="G661" s="41" t="n">
        <v>45421</v>
      </c>
      <c r="H661" s="41" t="n"/>
      <c r="I661" s="42">
        <f>IF(H661="",DATE(2099,12,31),H661)</f>
        <v/>
      </c>
      <c r="J661" s="23">
        <f>F661*E661</f>
        <v/>
      </c>
      <c r="K661" s="23">
        <f>J661*INDEX(Settings!$C$31:$C$36,MATCH(D661,Settings!$B$31:$B$36,0))</f>
        <v/>
      </c>
      <c r="L661" s="23">
        <f>J661+K661</f>
        <v/>
      </c>
      <c r="M661" s="23">
        <f>MIN(L661,Settings!$C$25)</f>
        <v/>
      </c>
      <c r="N661" s="23">
        <f>IF(B661="IT",L661*Settings!$C$11+L661*Settings!$C$12,M661*Settings!$C$16+M661*Settings!$C$17+L661*Settings!$C$18+L661*Settings!$C$19+L661*Settings!$C$20+L661*Settings!$C$21*Settings!$C$22)</f>
        <v/>
      </c>
      <c r="O661" s="23">
        <f>IF(B661="IT",J661/Settings!$C$13,0)</f>
        <v/>
      </c>
      <c r="P661" s="23">
        <f>L661+N661+O661</f>
        <v/>
      </c>
    </row>
    <row r="662">
      <c r="A662" s="5" t="inlineStr">
        <is>
          <t>E01018</t>
        </is>
      </c>
      <c r="B662" s="5" t="inlineStr">
        <is>
          <t>IT</t>
        </is>
      </c>
      <c r="C662" s="5" t="inlineStr">
        <is>
          <t>Sales</t>
        </is>
      </c>
      <c r="D662" s="5" t="inlineStr">
        <is>
          <t>L2</t>
        </is>
      </c>
      <c r="E662" s="5" t="n">
        <v>1</v>
      </c>
      <c r="F662" s="5" t="n">
        <v>33900</v>
      </c>
      <c r="G662" s="41" t="n">
        <v>44775</v>
      </c>
      <c r="H662" s="41" t="n"/>
      <c r="I662" s="42">
        <f>IF(H662="",DATE(2099,12,31),H662)</f>
        <v/>
      </c>
      <c r="J662" s="23">
        <f>F662*E662</f>
        <v/>
      </c>
      <c r="K662" s="23">
        <f>J662*INDEX(Settings!$C$31:$C$36,MATCH(D662,Settings!$B$31:$B$36,0))</f>
        <v/>
      </c>
      <c r="L662" s="23">
        <f>J662+K662</f>
        <v/>
      </c>
      <c r="M662" s="23">
        <f>MIN(L662,Settings!$C$25)</f>
        <v/>
      </c>
      <c r="N662" s="23">
        <f>IF(B662="IT",L662*Settings!$C$11+L662*Settings!$C$12,M662*Settings!$C$16+M662*Settings!$C$17+L662*Settings!$C$18+L662*Settings!$C$19+L662*Settings!$C$20+L662*Settings!$C$21*Settings!$C$22)</f>
        <v/>
      </c>
      <c r="O662" s="23">
        <f>IF(B662="IT",J662/Settings!$C$13,0)</f>
        <v/>
      </c>
      <c r="P662" s="23">
        <f>L662+N662+O662</f>
        <v/>
      </c>
    </row>
    <row r="663">
      <c r="A663" s="5" t="inlineStr">
        <is>
          <t>E01019</t>
        </is>
      </c>
      <c r="B663" s="5" t="inlineStr">
        <is>
          <t>IT</t>
        </is>
      </c>
      <c r="C663" s="5" t="inlineStr">
        <is>
          <t>Operations</t>
        </is>
      </c>
      <c r="D663" s="5" t="inlineStr">
        <is>
          <t>L2</t>
        </is>
      </c>
      <c r="E663" s="5" t="n">
        <v>1</v>
      </c>
      <c r="F663" s="5" t="n">
        <v>27650</v>
      </c>
      <c r="G663" s="41" t="n">
        <v>42739</v>
      </c>
      <c r="H663" s="41" t="n"/>
      <c r="I663" s="42">
        <f>IF(H663="",DATE(2099,12,31),H663)</f>
        <v/>
      </c>
      <c r="J663" s="23">
        <f>F663*E663</f>
        <v/>
      </c>
      <c r="K663" s="23">
        <f>J663*INDEX(Settings!$C$31:$C$36,MATCH(D663,Settings!$B$31:$B$36,0))</f>
        <v/>
      </c>
      <c r="L663" s="23">
        <f>J663+K663</f>
        <v/>
      </c>
      <c r="M663" s="23">
        <f>MIN(L663,Settings!$C$25)</f>
        <v/>
      </c>
      <c r="N663" s="23">
        <f>IF(B663="IT",L663*Settings!$C$11+L663*Settings!$C$12,M663*Settings!$C$16+M663*Settings!$C$17+L663*Settings!$C$18+L663*Settings!$C$19+L663*Settings!$C$20+L663*Settings!$C$21*Settings!$C$22)</f>
        <v/>
      </c>
      <c r="O663" s="23">
        <f>IF(B663="IT",J663/Settings!$C$13,0)</f>
        <v/>
      </c>
      <c r="P663" s="23">
        <f>L663+N663+O663</f>
        <v/>
      </c>
    </row>
    <row r="664">
      <c r="A664" s="5" t="inlineStr">
        <is>
          <t>E01020</t>
        </is>
      </c>
      <c r="B664" s="5" t="inlineStr">
        <is>
          <t>PL</t>
        </is>
      </c>
      <c r="C664" s="5" t="inlineStr">
        <is>
          <t>Customer Service</t>
        </is>
      </c>
      <c r="D664" s="5" t="inlineStr">
        <is>
          <t>L1</t>
        </is>
      </c>
      <c r="E664" s="5" t="n">
        <v>1</v>
      </c>
      <c r="F664" s="5" t="n">
        <v>18950</v>
      </c>
      <c r="G664" s="41" t="n">
        <v>43455</v>
      </c>
      <c r="H664" s="41" t="n">
        <v>46122</v>
      </c>
      <c r="I664" s="42">
        <f>IF(H664="",DATE(2099,12,31),H664)</f>
        <v/>
      </c>
      <c r="J664" s="23">
        <f>F664*E664</f>
        <v/>
      </c>
      <c r="K664" s="23">
        <f>J664*INDEX(Settings!$C$31:$C$36,MATCH(D664,Settings!$B$31:$B$36,0))</f>
        <v/>
      </c>
      <c r="L664" s="23">
        <f>J664+K664</f>
        <v/>
      </c>
      <c r="M664" s="23">
        <f>MIN(L664,Settings!$C$25)</f>
        <v/>
      </c>
      <c r="N664" s="23">
        <f>IF(B664="IT",L664*Settings!$C$11+L664*Settings!$C$12,M664*Settings!$C$16+M664*Settings!$C$17+L664*Settings!$C$18+L664*Settings!$C$19+L664*Settings!$C$20+L664*Settings!$C$21*Settings!$C$22)</f>
        <v/>
      </c>
      <c r="O664" s="23">
        <f>IF(B664="IT",J664/Settings!$C$13,0)</f>
        <v/>
      </c>
      <c r="P664" s="23">
        <f>L664+N664+O664</f>
        <v/>
      </c>
    </row>
    <row r="665">
      <c r="A665" s="5" t="inlineStr">
        <is>
          <t>E01021</t>
        </is>
      </c>
      <c r="B665" s="5" t="inlineStr">
        <is>
          <t>PL</t>
        </is>
      </c>
      <c r="C665" s="5" t="inlineStr">
        <is>
          <t>Customer Service</t>
        </is>
      </c>
      <c r="D665" s="5" t="inlineStr">
        <is>
          <t>L2</t>
        </is>
      </c>
      <c r="E665" s="5" t="n">
        <v>1</v>
      </c>
      <c r="F665" s="5" t="n">
        <v>22450</v>
      </c>
      <c r="G665" s="41" t="n">
        <v>43009</v>
      </c>
      <c r="H665" s="41" t="n"/>
      <c r="I665" s="42">
        <f>IF(H665="",DATE(2099,12,31),H665)</f>
        <v/>
      </c>
      <c r="J665" s="23">
        <f>F665*E665</f>
        <v/>
      </c>
      <c r="K665" s="23">
        <f>J665*INDEX(Settings!$C$31:$C$36,MATCH(D665,Settings!$B$31:$B$36,0))</f>
        <v/>
      </c>
      <c r="L665" s="23">
        <f>J665+K665</f>
        <v/>
      </c>
      <c r="M665" s="23">
        <f>MIN(L665,Settings!$C$25)</f>
        <v/>
      </c>
      <c r="N665" s="23">
        <f>IF(B665="IT",L665*Settings!$C$11+L665*Settings!$C$12,M665*Settings!$C$16+M665*Settings!$C$17+L665*Settings!$C$18+L665*Settings!$C$19+L665*Settings!$C$20+L665*Settings!$C$21*Settings!$C$22)</f>
        <v/>
      </c>
      <c r="O665" s="23">
        <f>IF(B665="IT",J665/Settings!$C$13,0)</f>
        <v/>
      </c>
      <c r="P665" s="23">
        <f>L665+N665+O665</f>
        <v/>
      </c>
    </row>
    <row r="666">
      <c r="A666" s="5" t="inlineStr">
        <is>
          <t>E01022</t>
        </is>
      </c>
      <c r="B666" s="5" t="inlineStr">
        <is>
          <t>IT</t>
        </is>
      </c>
      <c r="C666" s="5" t="inlineStr">
        <is>
          <t>HR</t>
        </is>
      </c>
      <c r="D666" s="5" t="inlineStr">
        <is>
          <t>L2</t>
        </is>
      </c>
      <c r="E666" s="5" t="n">
        <v>1</v>
      </c>
      <c r="F666" s="5" t="n">
        <v>27800</v>
      </c>
      <c r="G666" s="41" t="n">
        <v>44535</v>
      </c>
      <c r="H666" s="41" t="n"/>
      <c r="I666" s="42">
        <f>IF(H666="",DATE(2099,12,31),H666)</f>
        <v/>
      </c>
      <c r="J666" s="23">
        <f>F666*E666</f>
        <v/>
      </c>
      <c r="K666" s="23">
        <f>J666*INDEX(Settings!$C$31:$C$36,MATCH(D666,Settings!$B$31:$B$36,0))</f>
        <v/>
      </c>
      <c r="L666" s="23">
        <f>J666+K666</f>
        <v/>
      </c>
      <c r="M666" s="23">
        <f>MIN(L666,Settings!$C$25)</f>
        <v/>
      </c>
      <c r="N666" s="23">
        <f>IF(B666="IT",L666*Settings!$C$11+L666*Settings!$C$12,M666*Settings!$C$16+M666*Settings!$C$17+L666*Settings!$C$18+L666*Settings!$C$19+L666*Settings!$C$20+L666*Settings!$C$21*Settings!$C$22)</f>
        <v/>
      </c>
      <c r="O666" s="23">
        <f>IF(B666="IT",J666/Settings!$C$13,0)</f>
        <v/>
      </c>
      <c r="P666" s="23">
        <f>L666+N666+O666</f>
        <v/>
      </c>
    </row>
    <row r="667">
      <c r="A667" s="5" t="inlineStr">
        <is>
          <t>E01024</t>
        </is>
      </c>
      <c r="B667" s="5" t="inlineStr">
        <is>
          <t>PL</t>
        </is>
      </c>
      <c r="C667" s="5" t="inlineStr">
        <is>
          <t>Operations</t>
        </is>
      </c>
      <c r="D667" s="5" t="inlineStr">
        <is>
          <t>L1</t>
        </is>
      </c>
      <c r="E667" s="5" t="n">
        <v>1</v>
      </c>
      <c r="F667" s="5" t="n">
        <v>18550</v>
      </c>
      <c r="G667" s="41" t="n">
        <v>45529</v>
      </c>
      <c r="H667" s="41" t="n"/>
      <c r="I667" s="42">
        <f>IF(H667="",DATE(2099,12,31),H667)</f>
        <v/>
      </c>
      <c r="J667" s="23">
        <f>F667*E667</f>
        <v/>
      </c>
      <c r="K667" s="23">
        <f>J667*INDEX(Settings!$C$31:$C$36,MATCH(D667,Settings!$B$31:$B$36,0))</f>
        <v/>
      </c>
      <c r="L667" s="23">
        <f>J667+K667</f>
        <v/>
      </c>
      <c r="M667" s="23">
        <f>MIN(L667,Settings!$C$25)</f>
        <v/>
      </c>
      <c r="N667" s="23">
        <f>IF(B667="IT",L667*Settings!$C$11+L667*Settings!$C$12,M667*Settings!$C$16+M667*Settings!$C$17+L667*Settings!$C$18+L667*Settings!$C$19+L667*Settings!$C$20+L667*Settings!$C$21*Settings!$C$22)</f>
        <v/>
      </c>
      <c r="O667" s="23">
        <f>IF(B667="IT",J667/Settings!$C$13,0)</f>
        <v/>
      </c>
      <c r="P667" s="23">
        <f>L667+N667+O667</f>
        <v/>
      </c>
    </row>
    <row r="668">
      <c r="A668" s="5" t="inlineStr">
        <is>
          <t>E01025</t>
        </is>
      </c>
      <c r="B668" s="5" t="inlineStr">
        <is>
          <t>PL</t>
        </is>
      </c>
      <c r="C668" s="5" t="inlineStr">
        <is>
          <t>Customer Service</t>
        </is>
      </c>
      <c r="D668" s="5" t="inlineStr">
        <is>
          <t>L2</t>
        </is>
      </c>
      <c r="E668" s="5" t="n">
        <v>1</v>
      </c>
      <c r="F668" s="5" t="n">
        <v>24650</v>
      </c>
      <c r="G668" s="41" t="n">
        <v>44556</v>
      </c>
      <c r="H668" s="41" t="n"/>
      <c r="I668" s="42">
        <f>IF(H668="",DATE(2099,12,31),H668)</f>
        <v/>
      </c>
      <c r="J668" s="23">
        <f>F668*E668</f>
        <v/>
      </c>
      <c r="K668" s="23">
        <f>J668*INDEX(Settings!$C$31:$C$36,MATCH(D668,Settings!$B$31:$B$36,0))</f>
        <v/>
      </c>
      <c r="L668" s="23">
        <f>J668+K668</f>
        <v/>
      </c>
      <c r="M668" s="23">
        <f>MIN(L668,Settings!$C$25)</f>
        <v/>
      </c>
      <c r="N668" s="23">
        <f>IF(B668="IT",L668*Settings!$C$11+L668*Settings!$C$12,M668*Settings!$C$16+M668*Settings!$C$17+L668*Settings!$C$18+L668*Settings!$C$19+L668*Settings!$C$20+L668*Settings!$C$21*Settings!$C$22)</f>
        <v/>
      </c>
      <c r="O668" s="23">
        <f>IF(B668="IT",J668/Settings!$C$13,0)</f>
        <v/>
      </c>
      <c r="P668" s="23">
        <f>L668+N668+O668</f>
        <v/>
      </c>
    </row>
    <row r="669">
      <c r="A669" s="5" t="inlineStr">
        <is>
          <t>E01026</t>
        </is>
      </c>
      <c r="B669" s="5" t="inlineStr">
        <is>
          <t>PL</t>
        </is>
      </c>
      <c r="C669" s="5" t="inlineStr">
        <is>
          <t>Operations</t>
        </is>
      </c>
      <c r="D669" s="5" t="inlineStr">
        <is>
          <t>L2</t>
        </is>
      </c>
      <c r="E669" s="5" t="n">
        <v>1</v>
      </c>
      <c r="F669" s="5" t="n">
        <v>23450</v>
      </c>
      <c r="G669" s="41" t="n">
        <v>41998</v>
      </c>
      <c r="H669" s="41" t="n"/>
      <c r="I669" s="42">
        <f>IF(H669="",DATE(2099,12,31),H669)</f>
        <v/>
      </c>
      <c r="J669" s="23">
        <f>F669*E669</f>
        <v/>
      </c>
      <c r="K669" s="23">
        <f>J669*INDEX(Settings!$C$31:$C$36,MATCH(D669,Settings!$B$31:$B$36,0))</f>
        <v/>
      </c>
      <c r="L669" s="23">
        <f>J669+K669</f>
        <v/>
      </c>
      <c r="M669" s="23">
        <f>MIN(L669,Settings!$C$25)</f>
        <v/>
      </c>
      <c r="N669" s="23">
        <f>IF(B669="IT",L669*Settings!$C$11+L669*Settings!$C$12,M669*Settings!$C$16+M669*Settings!$C$17+L669*Settings!$C$18+L669*Settings!$C$19+L669*Settings!$C$20+L669*Settings!$C$21*Settings!$C$22)</f>
        <v/>
      </c>
      <c r="O669" s="23">
        <f>IF(B669="IT",J669/Settings!$C$13,0)</f>
        <v/>
      </c>
      <c r="P669" s="23">
        <f>L669+N669+O669</f>
        <v/>
      </c>
    </row>
    <row r="670">
      <c r="A670" s="5" t="inlineStr">
        <is>
          <t>E01027</t>
        </is>
      </c>
      <c r="B670" s="5" t="inlineStr">
        <is>
          <t>IT</t>
        </is>
      </c>
      <c r="C670" s="5" t="inlineStr">
        <is>
          <t>HR</t>
        </is>
      </c>
      <c r="D670" s="5" t="inlineStr">
        <is>
          <t>L3</t>
        </is>
      </c>
      <c r="E670" s="5" t="n">
        <v>1</v>
      </c>
      <c r="F670" s="5" t="n">
        <v>34150</v>
      </c>
      <c r="G670" s="41" t="n">
        <v>45957</v>
      </c>
      <c r="H670" s="41" t="n"/>
      <c r="I670" s="42">
        <f>IF(H670="",DATE(2099,12,31),H670)</f>
        <v/>
      </c>
      <c r="J670" s="23">
        <f>F670*E670</f>
        <v/>
      </c>
      <c r="K670" s="23">
        <f>J670*INDEX(Settings!$C$31:$C$36,MATCH(D670,Settings!$B$31:$B$36,0))</f>
        <v/>
      </c>
      <c r="L670" s="23">
        <f>J670+K670</f>
        <v/>
      </c>
      <c r="M670" s="23">
        <f>MIN(L670,Settings!$C$25)</f>
        <v/>
      </c>
      <c r="N670" s="23">
        <f>IF(B670="IT",L670*Settings!$C$11+L670*Settings!$C$12,M670*Settings!$C$16+M670*Settings!$C$17+L670*Settings!$C$18+L670*Settings!$C$19+L670*Settings!$C$20+L670*Settings!$C$21*Settings!$C$22)</f>
        <v/>
      </c>
      <c r="O670" s="23">
        <f>IF(B670="IT",J670/Settings!$C$13,0)</f>
        <v/>
      </c>
      <c r="P670" s="23">
        <f>L670+N670+O670</f>
        <v/>
      </c>
    </row>
    <row r="671">
      <c r="A671" s="5" t="inlineStr">
        <is>
          <t>E01028</t>
        </is>
      </c>
      <c r="B671" s="5" t="inlineStr">
        <is>
          <t>IT</t>
        </is>
      </c>
      <c r="C671" s="5" t="inlineStr">
        <is>
          <t>HR</t>
        </is>
      </c>
      <c r="D671" s="5" t="inlineStr">
        <is>
          <t>L5</t>
        </is>
      </c>
      <c r="E671" s="5" t="n">
        <v>1</v>
      </c>
      <c r="F671" s="5" t="n">
        <v>77200</v>
      </c>
      <c r="G671" s="41" t="n">
        <v>41095</v>
      </c>
      <c r="H671" s="41" t="n"/>
      <c r="I671" s="42">
        <f>IF(H671="",DATE(2099,12,31),H671)</f>
        <v/>
      </c>
      <c r="J671" s="23">
        <f>F671*E671</f>
        <v/>
      </c>
      <c r="K671" s="23">
        <f>J671*INDEX(Settings!$C$31:$C$36,MATCH(D671,Settings!$B$31:$B$36,0))</f>
        <v/>
      </c>
      <c r="L671" s="23">
        <f>J671+K671</f>
        <v/>
      </c>
      <c r="M671" s="23">
        <f>MIN(L671,Settings!$C$25)</f>
        <v/>
      </c>
      <c r="N671" s="23">
        <f>IF(B671="IT",L671*Settings!$C$11+L671*Settings!$C$12,M671*Settings!$C$16+M671*Settings!$C$17+L671*Settings!$C$18+L671*Settings!$C$19+L671*Settings!$C$20+L671*Settings!$C$21*Settings!$C$22)</f>
        <v/>
      </c>
      <c r="O671" s="23">
        <f>IF(B671="IT",J671/Settings!$C$13,0)</f>
        <v/>
      </c>
      <c r="P671" s="23">
        <f>L671+N671+O671</f>
        <v/>
      </c>
    </row>
    <row r="672">
      <c r="A672" s="5" t="inlineStr">
        <is>
          <t>E01032</t>
        </is>
      </c>
      <c r="B672" s="5" t="inlineStr">
        <is>
          <t>IT</t>
        </is>
      </c>
      <c r="C672" s="5" t="inlineStr">
        <is>
          <t>Tech</t>
        </is>
      </c>
      <c r="D672" s="5" t="inlineStr">
        <is>
          <t>L1</t>
        </is>
      </c>
      <c r="E672" s="5" t="n">
        <v>1</v>
      </c>
      <c r="F672" s="5" t="n">
        <v>31550</v>
      </c>
      <c r="G672" s="41" t="n">
        <v>41335</v>
      </c>
      <c r="H672" s="41" t="n"/>
      <c r="I672" s="42">
        <f>IF(H672="",DATE(2099,12,31),H672)</f>
        <v/>
      </c>
      <c r="J672" s="23">
        <f>F672*E672</f>
        <v/>
      </c>
      <c r="K672" s="23">
        <f>J672*INDEX(Settings!$C$31:$C$36,MATCH(D672,Settings!$B$31:$B$36,0))</f>
        <v/>
      </c>
      <c r="L672" s="23">
        <f>J672+K672</f>
        <v/>
      </c>
      <c r="M672" s="23">
        <f>MIN(L672,Settings!$C$25)</f>
        <v/>
      </c>
      <c r="N672" s="23">
        <f>IF(B672="IT",L672*Settings!$C$11+L672*Settings!$C$12,M672*Settings!$C$16+M672*Settings!$C$17+L672*Settings!$C$18+L672*Settings!$C$19+L672*Settings!$C$20+L672*Settings!$C$21*Settings!$C$22)</f>
        <v/>
      </c>
      <c r="O672" s="23">
        <f>IF(B672="IT",J672/Settings!$C$13,0)</f>
        <v/>
      </c>
      <c r="P672" s="23">
        <f>L672+N672+O672</f>
        <v/>
      </c>
    </row>
    <row r="673">
      <c r="A673" s="5" t="inlineStr">
        <is>
          <t>E01033</t>
        </is>
      </c>
      <c r="B673" s="5" t="inlineStr">
        <is>
          <t>PL</t>
        </is>
      </c>
      <c r="C673" s="5" t="inlineStr">
        <is>
          <t>Operations</t>
        </is>
      </c>
      <c r="D673" s="5" t="inlineStr">
        <is>
          <t>L1</t>
        </is>
      </c>
      <c r="E673" s="5" t="n">
        <v>1</v>
      </c>
      <c r="F673" s="5" t="n">
        <v>17850</v>
      </c>
      <c r="G673" s="41" t="n">
        <v>46197</v>
      </c>
      <c r="H673" s="41" t="n"/>
      <c r="I673" s="42">
        <f>IF(H673="",DATE(2099,12,31),H673)</f>
        <v/>
      </c>
      <c r="J673" s="23">
        <f>F673*E673</f>
        <v/>
      </c>
      <c r="K673" s="23">
        <f>J673*INDEX(Settings!$C$31:$C$36,MATCH(D673,Settings!$B$31:$B$36,0))</f>
        <v/>
      </c>
      <c r="L673" s="23">
        <f>J673+K673</f>
        <v/>
      </c>
      <c r="M673" s="23">
        <f>MIN(L673,Settings!$C$25)</f>
        <v/>
      </c>
      <c r="N673" s="23">
        <f>IF(B673="IT",L673*Settings!$C$11+L673*Settings!$C$12,M673*Settings!$C$16+M673*Settings!$C$17+L673*Settings!$C$18+L673*Settings!$C$19+L673*Settings!$C$20+L673*Settings!$C$21*Settings!$C$22)</f>
        <v/>
      </c>
      <c r="O673" s="23">
        <f>IF(B673="IT",J673/Settings!$C$13,0)</f>
        <v/>
      </c>
      <c r="P673" s="23">
        <f>L673+N673+O673</f>
        <v/>
      </c>
    </row>
    <row r="674">
      <c r="A674" s="5" t="inlineStr">
        <is>
          <t>E01035</t>
        </is>
      </c>
      <c r="B674" s="5" t="inlineStr">
        <is>
          <t>PL</t>
        </is>
      </c>
      <c r="C674" s="5" t="inlineStr">
        <is>
          <t>Sales</t>
        </is>
      </c>
      <c r="D674" s="5" t="inlineStr">
        <is>
          <t>L2</t>
        </is>
      </c>
      <c r="E674" s="5" t="n">
        <v>1</v>
      </c>
      <c r="F674" s="5" t="n">
        <v>27250</v>
      </c>
      <c r="G674" s="41" t="n">
        <v>45034</v>
      </c>
      <c r="H674" s="41" t="n"/>
      <c r="I674" s="42">
        <f>IF(H674="",DATE(2099,12,31),H674)</f>
        <v/>
      </c>
      <c r="J674" s="23">
        <f>F674*E674</f>
        <v/>
      </c>
      <c r="K674" s="23">
        <f>J674*INDEX(Settings!$C$31:$C$36,MATCH(D674,Settings!$B$31:$B$36,0))</f>
        <v/>
      </c>
      <c r="L674" s="23">
        <f>J674+K674</f>
        <v/>
      </c>
      <c r="M674" s="23">
        <f>MIN(L674,Settings!$C$25)</f>
        <v/>
      </c>
      <c r="N674" s="23">
        <f>IF(B674="IT",L674*Settings!$C$11+L674*Settings!$C$12,M674*Settings!$C$16+M674*Settings!$C$17+L674*Settings!$C$18+L674*Settings!$C$19+L674*Settings!$C$20+L674*Settings!$C$21*Settings!$C$22)</f>
        <v/>
      </c>
      <c r="O674" s="23">
        <f>IF(B674="IT",J674/Settings!$C$13,0)</f>
        <v/>
      </c>
      <c r="P674" s="23">
        <f>L674+N674+O674</f>
        <v/>
      </c>
    </row>
    <row r="675">
      <c r="A675" s="5" t="inlineStr">
        <is>
          <t>E01036</t>
        </is>
      </c>
      <c r="B675" s="5" t="inlineStr">
        <is>
          <t>IT</t>
        </is>
      </c>
      <c r="C675" s="5" t="inlineStr">
        <is>
          <t>Sales</t>
        </is>
      </c>
      <c r="D675" s="5" t="inlineStr">
        <is>
          <t>L2</t>
        </is>
      </c>
      <c r="E675" s="5" t="n">
        <v>1</v>
      </c>
      <c r="F675" s="5" t="n">
        <v>36250</v>
      </c>
      <c r="G675" s="41" t="n">
        <v>42179</v>
      </c>
      <c r="H675" s="41" t="n"/>
      <c r="I675" s="42">
        <f>IF(H675="",DATE(2099,12,31),H675)</f>
        <v/>
      </c>
      <c r="J675" s="23">
        <f>F675*E675</f>
        <v/>
      </c>
      <c r="K675" s="23">
        <f>J675*INDEX(Settings!$C$31:$C$36,MATCH(D675,Settings!$B$31:$B$36,0))</f>
        <v/>
      </c>
      <c r="L675" s="23">
        <f>J675+K675</f>
        <v/>
      </c>
      <c r="M675" s="23">
        <f>MIN(L675,Settings!$C$25)</f>
        <v/>
      </c>
      <c r="N675" s="23">
        <f>IF(B675="IT",L675*Settings!$C$11+L675*Settings!$C$12,M675*Settings!$C$16+M675*Settings!$C$17+L675*Settings!$C$18+L675*Settings!$C$19+L675*Settings!$C$20+L675*Settings!$C$21*Settings!$C$22)</f>
        <v/>
      </c>
      <c r="O675" s="23">
        <f>IF(B675="IT",J675/Settings!$C$13,0)</f>
        <v/>
      </c>
      <c r="P675" s="23">
        <f>L675+N675+O675</f>
        <v/>
      </c>
    </row>
    <row r="676">
      <c r="A676" s="5" t="inlineStr">
        <is>
          <t>E01037</t>
        </is>
      </c>
      <c r="B676" s="5" t="inlineStr">
        <is>
          <t>IT</t>
        </is>
      </c>
      <c r="C676" s="5" t="inlineStr">
        <is>
          <t>Tech</t>
        </is>
      </c>
      <c r="D676" s="5" t="inlineStr">
        <is>
          <t>L4</t>
        </is>
      </c>
      <c r="E676" s="5" t="n">
        <v>1</v>
      </c>
      <c r="F676" s="5" t="n">
        <v>61050</v>
      </c>
      <c r="G676" s="41" t="n">
        <v>46189</v>
      </c>
      <c r="H676" s="41" t="n"/>
      <c r="I676" s="42">
        <f>IF(H676="",DATE(2099,12,31),H676)</f>
        <v/>
      </c>
      <c r="J676" s="23">
        <f>F676*E676</f>
        <v/>
      </c>
      <c r="K676" s="23">
        <f>J676*INDEX(Settings!$C$31:$C$36,MATCH(D676,Settings!$B$31:$B$36,0))</f>
        <v/>
      </c>
      <c r="L676" s="23">
        <f>J676+K676</f>
        <v/>
      </c>
      <c r="M676" s="23">
        <f>MIN(L676,Settings!$C$25)</f>
        <v/>
      </c>
      <c r="N676" s="23">
        <f>IF(B676="IT",L676*Settings!$C$11+L676*Settings!$C$12,M676*Settings!$C$16+M676*Settings!$C$17+L676*Settings!$C$18+L676*Settings!$C$19+L676*Settings!$C$20+L676*Settings!$C$21*Settings!$C$22)</f>
        <v/>
      </c>
      <c r="O676" s="23">
        <f>IF(B676="IT",J676/Settings!$C$13,0)</f>
        <v/>
      </c>
      <c r="P676" s="23">
        <f>L676+N676+O676</f>
        <v/>
      </c>
    </row>
    <row r="677">
      <c r="A677" s="5" t="inlineStr">
        <is>
          <t>E01038</t>
        </is>
      </c>
      <c r="B677" s="5" t="inlineStr">
        <is>
          <t>PL</t>
        </is>
      </c>
      <c r="C677" s="5" t="inlineStr">
        <is>
          <t>Customer Service</t>
        </is>
      </c>
      <c r="D677" s="5" t="inlineStr">
        <is>
          <t>L4</t>
        </is>
      </c>
      <c r="E677" s="5" t="n">
        <v>1</v>
      </c>
      <c r="F677" s="5" t="n">
        <v>41800</v>
      </c>
      <c r="G677" s="41" t="n">
        <v>41100</v>
      </c>
      <c r="H677" s="41" t="n"/>
      <c r="I677" s="42">
        <f>IF(H677="",DATE(2099,12,31),H677)</f>
        <v/>
      </c>
      <c r="J677" s="23">
        <f>F677*E677</f>
        <v/>
      </c>
      <c r="K677" s="23">
        <f>J677*INDEX(Settings!$C$31:$C$36,MATCH(D677,Settings!$B$31:$B$36,0))</f>
        <v/>
      </c>
      <c r="L677" s="23">
        <f>J677+K677</f>
        <v/>
      </c>
      <c r="M677" s="23">
        <f>MIN(L677,Settings!$C$25)</f>
        <v/>
      </c>
      <c r="N677" s="23">
        <f>IF(B677="IT",L677*Settings!$C$11+L677*Settings!$C$12,M677*Settings!$C$16+M677*Settings!$C$17+L677*Settings!$C$18+L677*Settings!$C$19+L677*Settings!$C$20+L677*Settings!$C$21*Settings!$C$22)</f>
        <v/>
      </c>
      <c r="O677" s="23">
        <f>IF(B677="IT",J677/Settings!$C$13,0)</f>
        <v/>
      </c>
      <c r="P677" s="23">
        <f>L677+N677+O677</f>
        <v/>
      </c>
    </row>
    <row r="678">
      <c r="A678" s="5" t="inlineStr">
        <is>
          <t>E01044</t>
        </is>
      </c>
      <c r="B678" s="5" t="inlineStr">
        <is>
          <t>PL</t>
        </is>
      </c>
      <c r="C678" s="5" t="inlineStr">
        <is>
          <t>Sales</t>
        </is>
      </c>
      <c r="D678" s="5" t="inlineStr">
        <is>
          <t>L2</t>
        </is>
      </c>
      <c r="E678" s="5" t="n">
        <v>0.8</v>
      </c>
      <c r="F678" s="5" t="n">
        <v>28000</v>
      </c>
      <c r="G678" s="41" t="n">
        <v>44929</v>
      </c>
      <c r="H678" s="41" t="n"/>
      <c r="I678" s="42">
        <f>IF(H678="",DATE(2099,12,31),H678)</f>
        <v/>
      </c>
      <c r="J678" s="23">
        <f>F678*E678</f>
        <v/>
      </c>
      <c r="K678" s="23">
        <f>J678*INDEX(Settings!$C$31:$C$36,MATCH(D678,Settings!$B$31:$B$36,0))</f>
        <v/>
      </c>
      <c r="L678" s="23">
        <f>J678+K678</f>
        <v/>
      </c>
      <c r="M678" s="23">
        <f>MIN(L678,Settings!$C$25)</f>
        <v/>
      </c>
      <c r="N678" s="23">
        <f>IF(B678="IT",L678*Settings!$C$11+L678*Settings!$C$12,M678*Settings!$C$16+M678*Settings!$C$17+L678*Settings!$C$18+L678*Settings!$C$19+L678*Settings!$C$20+L678*Settings!$C$21*Settings!$C$22)</f>
        <v/>
      </c>
      <c r="O678" s="23">
        <f>IF(B678="IT",J678/Settings!$C$13,0)</f>
        <v/>
      </c>
      <c r="P678" s="23">
        <f>L678+N678+O678</f>
        <v/>
      </c>
    </row>
    <row r="679">
      <c r="A679" s="5" t="inlineStr">
        <is>
          <t>E01045</t>
        </is>
      </c>
      <c r="B679" s="5" t="inlineStr">
        <is>
          <t>IT</t>
        </is>
      </c>
      <c r="C679" s="5" t="inlineStr">
        <is>
          <t>Finance</t>
        </is>
      </c>
      <c r="D679" s="5" t="inlineStr">
        <is>
          <t>L4</t>
        </is>
      </c>
      <c r="E679" s="5" t="n">
        <v>1</v>
      </c>
      <c r="F679" s="5" t="n">
        <v>52700</v>
      </c>
      <c r="G679" s="41" t="n">
        <v>44282</v>
      </c>
      <c r="H679" s="41" t="n"/>
      <c r="I679" s="42">
        <f>IF(H679="",DATE(2099,12,31),H679)</f>
        <v/>
      </c>
      <c r="J679" s="23">
        <f>F679*E679</f>
        <v/>
      </c>
      <c r="K679" s="23">
        <f>J679*INDEX(Settings!$C$31:$C$36,MATCH(D679,Settings!$B$31:$B$36,0))</f>
        <v/>
      </c>
      <c r="L679" s="23">
        <f>J679+K679</f>
        <v/>
      </c>
      <c r="M679" s="23">
        <f>MIN(L679,Settings!$C$25)</f>
        <v/>
      </c>
      <c r="N679" s="23">
        <f>IF(B679="IT",L679*Settings!$C$11+L679*Settings!$C$12,M679*Settings!$C$16+M679*Settings!$C$17+L679*Settings!$C$18+L679*Settings!$C$19+L679*Settings!$C$20+L679*Settings!$C$21*Settings!$C$22)</f>
        <v/>
      </c>
      <c r="O679" s="23">
        <f>IF(B679="IT",J679/Settings!$C$13,0)</f>
        <v/>
      </c>
      <c r="P679" s="23">
        <f>L679+N679+O679</f>
        <v/>
      </c>
    </row>
    <row r="680">
      <c r="A680" s="5" t="inlineStr">
        <is>
          <t>E01046</t>
        </is>
      </c>
      <c r="B680" s="5" t="inlineStr">
        <is>
          <t>PL</t>
        </is>
      </c>
      <c r="C680" s="5" t="inlineStr">
        <is>
          <t>Operations</t>
        </is>
      </c>
      <c r="D680" s="5" t="inlineStr">
        <is>
          <t>L4</t>
        </is>
      </c>
      <c r="E680" s="5" t="n">
        <v>0.8</v>
      </c>
      <c r="F680" s="5" t="n">
        <v>42400</v>
      </c>
      <c r="G680" s="41" t="n">
        <v>44842</v>
      </c>
      <c r="H680" s="41" t="n"/>
      <c r="I680" s="42">
        <f>IF(H680="",DATE(2099,12,31),H680)</f>
        <v/>
      </c>
      <c r="J680" s="23">
        <f>F680*E680</f>
        <v/>
      </c>
      <c r="K680" s="23">
        <f>J680*INDEX(Settings!$C$31:$C$36,MATCH(D680,Settings!$B$31:$B$36,0))</f>
        <v/>
      </c>
      <c r="L680" s="23">
        <f>J680+K680</f>
        <v/>
      </c>
      <c r="M680" s="23">
        <f>MIN(L680,Settings!$C$25)</f>
        <v/>
      </c>
      <c r="N680" s="23">
        <f>IF(B680="IT",L680*Settings!$C$11+L680*Settings!$C$12,M680*Settings!$C$16+M680*Settings!$C$17+L680*Settings!$C$18+L680*Settings!$C$19+L680*Settings!$C$20+L680*Settings!$C$21*Settings!$C$22)</f>
        <v/>
      </c>
      <c r="O680" s="23">
        <f>IF(B680="IT",J680/Settings!$C$13,0)</f>
        <v/>
      </c>
      <c r="P680" s="23">
        <f>L680+N680+O680</f>
        <v/>
      </c>
    </row>
    <row r="681">
      <c r="A681" s="5" t="inlineStr">
        <is>
          <t>E01047</t>
        </is>
      </c>
      <c r="B681" s="5" t="inlineStr">
        <is>
          <t>IT</t>
        </is>
      </c>
      <c r="C681" s="5" t="inlineStr">
        <is>
          <t>Finance</t>
        </is>
      </c>
      <c r="D681" s="5" t="inlineStr">
        <is>
          <t>L1</t>
        </is>
      </c>
      <c r="E681" s="5" t="n">
        <v>1</v>
      </c>
      <c r="F681" s="5" t="n">
        <v>31400</v>
      </c>
      <c r="G681" s="41" t="n">
        <v>42644</v>
      </c>
      <c r="H681" s="41" t="n"/>
      <c r="I681" s="42">
        <f>IF(H681="",DATE(2099,12,31),H681)</f>
        <v/>
      </c>
      <c r="J681" s="23">
        <f>F681*E681</f>
        <v/>
      </c>
      <c r="K681" s="23">
        <f>J681*INDEX(Settings!$C$31:$C$36,MATCH(D681,Settings!$B$31:$B$36,0))</f>
        <v/>
      </c>
      <c r="L681" s="23">
        <f>J681+K681</f>
        <v/>
      </c>
      <c r="M681" s="23">
        <f>MIN(L681,Settings!$C$25)</f>
        <v/>
      </c>
      <c r="N681" s="23">
        <f>IF(B681="IT",L681*Settings!$C$11+L681*Settings!$C$12,M681*Settings!$C$16+M681*Settings!$C$17+L681*Settings!$C$18+L681*Settings!$C$19+L681*Settings!$C$20+L681*Settings!$C$21*Settings!$C$22)</f>
        <v/>
      </c>
      <c r="O681" s="23">
        <f>IF(B681="IT",J681/Settings!$C$13,0)</f>
        <v/>
      </c>
      <c r="P681" s="23">
        <f>L681+N681+O681</f>
        <v/>
      </c>
    </row>
    <row r="682">
      <c r="A682" s="5" t="inlineStr">
        <is>
          <t>E01050</t>
        </is>
      </c>
      <c r="B682" s="5" t="inlineStr">
        <is>
          <t>PL</t>
        </is>
      </c>
      <c r="C682" s="5" t="inlineStr">
        <is>
          <t>Customer Service</t>
        </is>
      </c>
      <c r="D682" s="5" t="inlineStr">
        <is>
          <t>L3</t>
        </is>
      </c>
      <c r="E682" s="5" t="n">
        <v>1</v>
      </c>
      <c r="F682" s="5" t="n">
        <v>30900</v>
      </c>
      <c r="G682" s="41" t="n">
        <v>44291</v>
      </c>
      <c r="H682" s="41" t="n"/>
      <c r="I682" s="42">
        <f>IF(H682="",DATE(2099,12,31),H682)</f>
        <v/>
      </c>
      <c r="J682" s="23">
        <f>F682*E682</f>
        <v/>
      </c>
      <c r="K682" s="23">
        <f>J682*INDEX(Settings!$C$31:$C$36,MATCH(D682,Settings!$B$31:$B$36,0))</f>
        <v/>
      </c>
      <c r="L682" s="23">
        <f>J682+K682</f>
        <v/>
      </c>
      <c r="M682" s="23">
        <f>MIN(L682,Settings!$C$25)</f>
        <v/>
      </c>
      <c r="N682" s="23">
        <f>IF(B682="IT",L682*Settings!$C$11+L682*Settings!$C$12,M682*Settings!$C$16+M682*Settings!$C$17+L682*Settings!$C$18+L682*Settings!$C$19+L682*Settings!$C$20+L682*Settings!$C$21*Settings!$C$22)</f>
        <v/>
      </c>
      <c r="O682" s="23">
        <f>IF(B682="IT",J682/Settings!$C$13,0)</f>
        <v/>
      </c>
      <c r="P682" s="23">
        <f>L682+N682+O682</f>
        <v/>
      </c>
    </row>
    <row r="683">
      <c r="A683" s="5" t="inlineStr">
        <is>
          <t>E01051</t>
        </is>
      </c>
      <c r="B683" s="5" t="inlineStr">
        <is>
          <t>IT</t>
        </is>
      </c>
      <c r="C683" s="5" t="inlineStr">
        <is>
          <t>Customer Service</t>
        </is>
      </c>
      <c r="D683" s="5" t="inlineStr">
        <is>
          <t>L1</t>
        </is>
      </c>
      <c r="E683" s="5" t="n">
        <v>1</v>
      </c>
      <c r="F683" s="5" t="n">
        <v>24350</v>
      </c>
      <c r="G683" s="41" t="n">
        <v>45354</v>
      </c>
      <c r="H683" s="41" t="n"/>
      <c r="I683" s="42">
        <f>IF(H683="",DATE(2099,12,31),H683)</f>
        <v/>
      </c>
      <c r="J683" s="23">
        <f>F683*E683</f>
        <v/>
      </c>
      <c r="K683" s="23">
        <f>J683*INDEX(Settings!$C$31:$C$36,MATCH(D683,Settings!$B$31:$B$36,0))</f>
        <v/>
      </c>
      <c r="L683" s="23">
        <f>J683+K683</f>
        <v/>
      </c>
      <c r="M683" s="23">
        <f>MIN(L683,Settings!$C$25)</f>
        <v/>
      </c>
      <c r="N683" s="23">
        <f>IF(B683="IT",L683*Settings!$C$11+L683*Settings!$C$12,M683*Settings!$C$16+M683*Settings!$C$17+L683*Settings!$C$18+L683*Settings!$C$19+L683*Settings!$C$20+L683*Settings!$C$21*Settings!$C$22)</f>
        <v/>
      </c>
      <c r="O683" s="23">
        <f>IF(B683="IT",J683/Settings!$C$13,0)</f>
        <v/>
      </c>
      <c r="P683" s="23">
        <f>L683+N683+O683</f>
        <v/>
      </c>
    </row>
    <row r="684">
      <c r="A684" s="5" t="inlineStr">
        <is>
          <t>E01053</t>
        </is>
      </c>
      <c r="B684" s="5" t="inlineStr">
        <is>
          <t>IT</t>
        </is>
      </c>
      <c r="C684" s="5" t="inlineStr">
        <is>
          <t>Customer Service</t>
        </is>
      </c>
      <c r="D684" s="5" t="inlineStr">
        <is>
          <t>L1</t>
        </is>
      </c>
      <c r="E684" s="5" t="n">
        <v>1</v>
      </c>
      <c r="F684" s="5" t="n">
        <v>24450</v>
      </c>
      <c r="G684" s="41" t="n">
        <v>44980</v>
      </c>
      <c r="H684" s="41" t="n"/>
      <c r="I684" s="42">
        <f>IF(H684="",DATE(2099,12,31),H684)</f>
        <v/>
      </c>
      <c r="J684" s="23">
        <f>F684*E684</f>
        <v/>
      </c>
      <c r="K684" s="23">
        <f>J684*INDEX(Settings!$C$31:$C$36,MATCH(D684,Settings!$B$31:$B$36,0))</f>
        <v/>
      </c>
      <c r="L684" s="23">
        <f>J684+K684</f>
        <v/>
      </c>
      <c r="M684" s="23">
        <f>MIN(L684,Settings!$C$25)</f>
        <v/>
      </c>
      <c r="N684" s="23">
        <f>IF(B684="IT",L684*Settings!$C$11+L684*Settings!$C$12,M684*Settings!$C$16+M684*Settings!$C$17+L684*Settings!$C$18+L684*Settings!$C$19+L684*Settings!$C$20+L684*Settings!$C$21*Settings!$C$22)</f>
        <v/>
      </c>
      <c r="O684" s="23">
        <f>IF(B684="IT",J684/Settings!$C$13,0)</f>
        <v/>
      </c>
      <c r="P684" s="23">
        <f>L684+N684+O684</f>
        <v/>
      </c>
    </row>
    <row r="685">
      <c r="A685" s="5" t="inlineStr">
        <is>
          <t>E01055</t>
        </is>
      </c>
      <c r="B685" s="5" t="inlineStr">
        <is>
          <t>PL</t>
        </is>
      </c>
      <c r="C685" s="5" t="inlineStr">
        <is>
          <t>Operations</t>
        </is>
      </c>
      <c r="D685" s="5" t="inlineStr">
        <is>
          <t>L5</t>
        </is>
      </c>
      <c r="E685" s="5" t="n">
        <v>1</v>
      </c>
      <c r="F685" s="5" t="n">
        <v>57100</v>
      </c>
      <c r="G685" s="41" t="n">
        <v>44660</v>
      </c>
      <c r="H685" s="41" t="n"/>
      <c r="I685" s="42">
        <f>IF(H685="",DATE(2099,12,31),H685)</f>
        <v/>
      </c>
      <c r="J685" s="23">
        <f>F685*E685</f>
        <v/>
      </c>
      <c r="K685" s="23">
        <f>J685*INDEX(Settings!$C$31:$C$36,MATCH(D685,Settings!$B$31:$B$36,0))</f>
        <v/>
      </c>
      <c r="L685" s="23">
        <f>J685+K685</f>
        <v/>
      </c>
      <c r="M685" s="23">
        <f>MIN(L685,Settings!$C$25)</f>
        <v/>
      </c>
      <c r="N685" s="23">
        <f>IF(B685="IT",L685*Settings!$C$11+L685*Settings!$C$12,M685*Settings!$C$16+M685*Settings!$C$17+L685*Settings!$C$18+L685*Settings!$C$19+L685*Settings!$C$20+L685*Settings!$C$21*Settings!$C$22)</f>
        <v/>
      </c>
      <c r="O685" s="23">
        <f>IF(B685="IT",J685/Settings!$C$13,0)</f>
        <v/>
      </c>
      <c r="P685" s="23">
        <f>L685+N685+O685</f>
        <v/>
      </c>
    </row>
    <row r="686">
      <c r="A686" s="5" t="inlineStr">
        <is>
          <t>E01058</t>
        </is>
      </c>
      <c r="B686" s="5" t="inlineStr">
        <is>
          <t>PL</t>
        </is>
      </c>
      <c r="C686" s="5" t="inlineStr">
        <is>
          <t>Sales</t>
        </is>
      </c>
      <c r="D686" s="5" t="inlineStr">
        <is>
          <t>L1</t>
        </is>
      </c>
      <c r="E686" s="5" t="n">
        <v>1</v>
      </c>
      <c r="F686" s="5" t="n">
        <v>25800</v>
      </c>
      <c r="G686" s="41" t="n">
        <v>43326</v>
      </c>
      <c r="H686" s="41" t="n"/>
      <c r="I686" s="42">
        <f>IF(H686="",DATE(2099,12,31),H686)</f>
        <v/>
      </c>
      <c r="J686" s="23">
        <f>F686*E686</f>
        <v/>
      </c>
      <c r="K686" s="23">
        <f>J686*INDEX(Settings!$C$31:$C$36,MATCH(D686,Settings!$B$31:$B$36,0))</f>
        <v/>
      </c>
      <c r="L686" s="23">
        <f>J686+K686</f>
        <v/>
      </c>
      <c r="M686" s="23">
        <f>MIN(L686,Settings!$C$25)</f>
        <v/>
      </c>
      <c r="N686" s="23">
        <f>IF(B686="IT",L686*Settings!$C$11+L686*Settings!$C$12,M686*Settings!$C$16+M686*Settings!$C$17+L686*Settings!$C$18+L686*Settings!$C$19+L686*Settings!$C$20+L686*Settings!$C$21*Settings!$C$22)</f>
        <v/>
      </c>
      <c r="O686" s="23">
        <f>IF(B686="IT",J686/Settings!$C$13,0)</f>
        <v/>
      </c>
      <c r="P686" s="23">
        <f>L686+N686+O686</f>
        <v/>
      </c>
    </row>
    <row r="687">
      <c r="A687" s="5" t="inlineStr">
        <is>
          <t>E01059</t>
        </is>
      </c>
      <c r="B687" s="5" t="inlineStr">
        <is>
          <t>IT</t>
        </is>
      </c>
      <c r="C687" s="5" t="inlineStr">
        <is>
          <t>Customer Service</t>
        </is>
      </c>
      <c r="D687" s="5" t="inlineStr">
        <is>
          <t>L1</t>
        </is>
      </c>
      <c r="E687" s="5" t="n">
        <v>1</v>
      </c>
      <c r="F687" s="5" t="n">
        <v>22950</v>
      </c>
      <c r="G687" s="41" t="n">
        <v>44701</v>
      </c>
      <c r="H687" s="41" t="n"/>
      <c r="I687" s="42">
        <f>IF(H687="",DATE(2099,12,31),H687)</f>
        <v/>
      </c>
      <c r="J687" s="23">
        <f>F687*E687</f>
        <v/>
      </c>
      <c r="K687" s="23">
        <f>J687*INDEX(Settings!$C$31:$C$36,MATCH(D687,Settings!$B$31:$B$36,0))</f>
        <v/>
      </c>
      <c r="L687" s="23">
        <f>J687+K687</f>
        <v/>
      </c>
      <c r="M687" s="23">
        <f>MIN(L687,Settings!$C$25)</f>
        <v/>
      </c>
      <c r="N687" s="23">
        <f>IF(B687="IT",L687*Settings!$C$11+L687*Settings!$C$12,M687*Settings!$C$16+M687*Settings!$C$17+L687*Settings!$C$18+L687*Settings!$C$19+L687*Settings!$C$20+L687*Settings!$C$21*Settings!$C$22)</f>
        <v/>
      </c>
      <c r="O687" s="23">
        <f>IF(B687="IT",J687/Settings!$C$13,0)</f>
        <v/>
      </c>
      <c r="P687" s="23">
        <f>L687+N687+O687</f>
        <v/>
      </c>
    </row>
    <row r="688">
      <c r="A688" s="5" t="inlineStr">
        <is>
          <t>E01060</t>
        </is>
      </c>
      <c r="B688" s="5" t="inlineStr">
        <is>
          <t>IT</t>
        </is>
      </c>
      <c r="C688" s="5" t="inlineStr">
        <is>
          <t>Operations</t>
        </is>
      </c>
      <c r="D688" s="5" t="inlineStr">
        <is>
          <t>L2</t>
        </is>
      </c>
      <c r="E688" s="5" t="n">
        <v>1</v>
      </c>
      <c r="F688" s="5" t="n">
        <v>30800</v>
      </c>
      <c r="G688" s="41" t="n">
        <v>45054</v>
      </c>
      <c r="H688" s="41" t="n"/>
      <c r="I688" s="42">
        <f>IF(H688="",DATE(2099,12,31),H688)</f>
        <v/>
      </c>
      <c r="J688" s="23">
        <f>F688*E688</f>
        <v/>
      </c>
      <c r="K688" s="23">
        <f>J688*INDEX(Settings!$C$31:$C$36,MATCH(D688,Settings!$B$31:$B$36,0))</f>
        <v/>
      </c>
      <c r="L688" s="23">
        <f>J688+K688</f>
        <v/>
      </c>
      <c r="M688" s="23">
        <f>MIN(L688,Settings!$C$25)</f>
        <v/>
      </c>
      <c r="N688" s="23">
        <f>IF(B688="IT",L688*Settings!$C$11+L688*Settings!$C$12,M688*Settings!$C$16+M688*Settings!$C$17+L688*Settings!$C$18+L688*Settings!$C$19+L688*Settings!$C$20+L688*Settings!$C$21*Settings!$C$22)</f>
        <v/>
      </c>
      <c r="O688" s="23">
        <f>IF(B688="IT",J688/Settings!$C$13,0)</f>
        <v/>
      </c>
      <c r="P688" s="23">
        <f>L688+N688+O688</f>
        <v/>
      </c>
    </row>
    <row r="689">
      <c r="A689" s="5" t="inlineStr">
        <is>
          <t>E01061</t>
        </is>
      </c>
      <c r="B689" s="5" t="inlineStr">
        <is>
          <t>PL</t>
        </is>
      </c>
      <c r="C689" s="5" t="inlineStr">
        <is>
          <t>Customer Service</t>
        </is>
      </c>
      <c r="D689" s="5" t="inlineStr">
        <is>
          <t>L3</t>
        </is>
      </c>
      <c r="E689" s="5" t="n">
        <v>1</v>
      </c>
      <c r="F689" s="5" t="n">
        <v>28800</v>
      </c>
      <c r="G689" s="41" t="n">
        <v>45386</v>
      </c>
      <c r="H689" s="41" t="n"/>
      <c r="I689" s="42">
        <f>IF(H689="",DATE(2099,12,31),H689)</f>
        <v/>
      </c>
      <c r="J689" s="23">
        <f>F689*E689</f>
        <v/>
      </c>
      <c r="K689" s="23">
        <f>J689*INDEX(Settings!$C$31:$C$36,MATCH(D689,Settings!$B$31:$B$36,0))</f>
        <v/>
      </c>
      <c r="L689" s="23">
        <f>J689+K689</f>
        <v/>
      </c>
      <c r="M689" s="23">
        <f>MIN(L689,Settings!$C$25)</f>
        <v/>
      </c>
      <c r="N689" s="23">
        <f>IF(B689="IT",L689*Settings!$C$11+L689*Settings!$C$12,M689*Settings!$C$16+M689*Settings!$C$17+L689*Settings!$C$18+L689*Settings!$C$19+L689*Settings!$C$20+L689*Settings!$C$21*Settings!$C$22)</f>
        <v/>
      </c>
      <c r="O689" s="23">
        <f>IF(B689="IT",J689/Settings!$C$13,0)</f>
        <v/>
      </c>
      <c r="P689" s="23">
        <f>L689+N689+O689</f>
        <v/>
      </c>
    </row>
    <row r="690">
      <c r="A690" s="5" t="inlineStr">
        <is>
          <t>E01062</t>
        </is>
      </c>
      <c r="B690" s="5" t="inlineStr">
        <is>
          <t>PL</t>
        </is>
      </c>
      <c r="C690" s="5" t="inlineStr">
        <is>
          <t>Finance</t>
        </is>
      </c>
      <c r="D690" s="5" t="inlineStr">
        <is>
          <t>L2</t>
        </is>
      </c>
      <c r="E690" s="5" t="n">
        <v>0.8</v>
      </c>
      <c r="F690" s="5" t="n">
        <v>27750</v>
      </c>
      <c r="G690" s="41" t="n">
        <v>44093</v>
      </c>
      <c r="H690" s="41" t="n"/>
      <c r="I690" s="42">
        <f>IF(H690="",DATE(2099,12,31),H690)</f>
        <v/>
      </c>
      <c r="J690" s="23">
        <f>F690*E690</f>
        <v/>
      </c>
      <c r="K690" s="23">
        <f>J690*INDEX(Settings!$C$31:$C$36,MATCH(D690,Settings!$B$31:$B$36,0))</f>
        <v/>
      </c>
      <c r="L690" s="23">
        <f>J690+K690</f>
        <v/>
      </c>
      <c r="M690" s="23">
        <f>MIN(L690,Settings!$C$25)</f>
        <v/>
      </c>
      <c r="N690" s="23">
        <f>IF(B690="IT",L690*Settings!$C$11+L690*Settings!$C$12,M690*Settings!$C$16+M690*Settings!$C$17+L690*Settings!$C$18+L690*Settings!$C$19+L690*Settings!$C$20+L690*Settings!$C$21*Settings!$C$22)</f>
        <v/>
      </c>
      <c r="O690" s="23">
        <f>IF(B690="IT",J690/Settings!$C$13,0)</f>
        <v/>
      </c>
      <c r="P690" s="23">
        <f>L690+N690+O690</f>
        <v/>
      </c>
    </row>
    <row r="691">
      <c r="A691" s="5" t="inlineStr">
        <is>
          <t>E01063</t>
        </is>
      </c>
      <c r="B691" s="5" t="inlineStr">
        <is>
          <t>PL</t>
        </is>
      </c>
      <c r="C691" s="5" t="inlineStr">
        <is>
          <t>Operations</t>
        </is>
      </c>
      <c r="D691" s="5" t="inlineStr">
        <is>
          <t>L3</t>
        </is>
      </c>
      <c r="E691" s="5" t="n">
        <v>1</v>
      </c>
      <c r="F691" s="5" t="n">
        <v>32600</v>
      </c>
      <c r="G691" s="41" t="n">
        <v>45859</v>
      </c>
      <c r="H691" s="41" t="n"/>
      <c r="I691" s="42">
        <f>IF(H691="",DATE(2099,12,31),H691)</f>
        <v/>
      </c>
      <c r="J691" s="23">
        <f>F691*E691</f>
        <v/>
      </c>
      <c r="K691" s="23">
        <f>J691*INDEX(Settings!$C$31:$C$36,MATCH(D691,Settings!$B$31:$B$36,0))</f>
        <v/>
      </c>
      <c r="L691" s="23">
        <f>J691+K691</f>
        <v/>
      </c>
      <c r="M691" s="23">
        <f>MIN(L691,Settings!$C$25)</f>
        <v/>
      </c>
      <c r="N691" s="23">
        <f>IF(B691="IT",L691*Settings!$C$11+L691*Settings!$C$12,M691*Settings!$C$16+M691*Settings!$C$17+L691*Settings!$C$18+L691*Settings!$C$19+L691*Settings!$C$20+L691*Settings!$C$21*Settings!$C$22)</f>
        <v/>
      </c>
      <c r="O691" s="23">
        <f>IF(B691="IT",J691/Settings!$C$13,0)</f>
        <v/>
      </c>
      <c r="P691" s="23">
        <f>L691+N691+O691</f>
        <v/>
      </c>
    </row>
    <row r="692">
      <c r="A692" s="5" t="inlineStr">
        <is>
          <t>E01064</t>
        </is>
      </c>
      <c r="B692" s="5" t="inlineStr">
        <is>
          <t>PL</t>
        </is>
      </c>
      <c r="C692" s="5" t="inlineStr">
        <is>
          <t>Tech</t>
        </is>
      </c>
      <c r="D692" s="5" t="inlineStr">
        <is>
          <t>L2</t>
        </is>
      </c>
      <c r="E692" s="5" t="n">
        <v>1</v>
      </c>
      <c r="F692" s="5" t="n">
        <v>29500</v>
      </c>
      <c r="G692" s="41" t="n">
        <v>45919</v>
      </c>
      <c r="H692" s="41" t="n"/>
      <c r="I692" s="42">
        <f>IF(H692="",DATE(2099,12,31),H692)</f>
        <v/>
      </c>
      <c r="J692" s="23">
        <f>F692*E692</f>
        <v/>
      </c>
      <c r="K692" s="23">
        <f>J692*INDEX(Settings!$C$31:$C$36,MATCH(D692,Settings!$B$31:$B$36,0))</f>
        <v/>
      </c>
      <c r="L692" s="23">
        <f>J692+K692</f>
        <v/>
      </c>
      <c r="M692" s="23">
        <f>MIN(L692,Settings!$C$25)</f>
        <v/>
      </c>
      <c r="N692" s="23">
        <f>IF(B692="IT",L692*Settings!$C$11+L692*Settings!$C$12,M692*Settings!$C$16+M692*Settings!$C$17+L692*Settings!$C$18+L692*Settings!$C$19+L692*Settings!$C$20+L692*Settings!$C$21*Settings!$C$22)</f>
        <v/>
      </c>
      <c r="O692" s="23">
        <f>IF(B692="IT",J692/Settings!$C$13,0)</f>
        <v/>
      </c>
      <c r="P692" s="23">
        <f>L692+N692+O692</f>
        <v/>
      </c>
    </row>
    <row r="693">
      <c r="A693" s="5" t="inlineStr">
        <is>
          <t>E01066</t>
        </is>
      </c>
      <c r="B693" s="5" t="inlineStr">
        <is>
          <t>PL</t>
        </is>
      </c>
      <c r="C693" s="5" t="inlineStr">
        <is>
          <t>Customer Service</t>
        </is>
      </c>
      <c r="D693" s="5" t="inlineStr">
        <is>
          <t>L2</t>
        </is>
      </c>
      <c r="E693" s="5" t="n">
        <v>1</v>
      </c>
      <c r="F693" s="5" t="n">
        <v>23600</v>
      </c>
      <c r="G693" s="41" t="n">
        <v>45868</v>
      </c>
      <c r="H693" s="41" t="n"/>
      <c r="I693" s="42">
        <f>IF(H693="",DATE(2099,12,31),H693)</f>
        <v/>
      </c>
      <c r="J693" s="23">
        <f>F693*E693</f>
        <v/>
      </c>
      <c r="K693" s="23">
        <f>J693*INDEX(Settings!$C$31:$C$36,MATCH(D693,Settings!$B$31:$B$36,0))</f>
        <v/>
      </c>
      <c r="L693" s="23">
        <f>J693+K693</f>
        <v/>
      </c>
      <c r="M693" s="23">
        <f>MIN(L693,Settings!$C$25)</f>
        <v/>
      </c>
      <c r="N693" s="23">
        <f>IF(B693="IT",L693*Settings!$C$11+L693*Settings!$C$12,M693*Settings!$C$16+M693*Settings!$C$17+L693*Settings!$C$18+L693*Settings!$C$19+L693*Settings!$C$20+L693*Settings!$C$21*Settings!$C$22)</f>
        <v/>
      </c>
      <c r="O693" s="23">
        <f>IF(B693="IT",J693/Settings!$C$13,0)</f>
        <v/>
      </c>
      <c r="P693" s="23">
        <f>L693+N693+O693</f>
        <v/>
      </c>
    </row>
    <row r="694">
      <c r="A694" s="5" t="inlineStr">
        <is>
          <t>E01067</t>
        </is>
      </c>
      <c r="B694" s="5" t="inlineStr">
        <is>
          <t>PL</t>
        </is>
      </c>
      <c r="C694" s="5" t="inlineStr">
        <is>
          <t>Operations</t>
        </is>
      </c>
      <c r="D694" s="5" t="inlineStr">
        <is>
          <t>L5</t>
        </is>
      </c>
      <c r="E694" s="5" t="n">
        <v>1</v>
      </c>
      <c r="F694" s="5" t="n">
        <v>60050</v>
      </c>
      <c r="G694" s="41" t="n">
        <v>45614</v>
      </c>
      <c r="H694" s="41" t="n"/>
      <c r="I694" s="42">
        <f>IF(H694="",DATE(2099,12,31),H694)</f>
        <v/>
      </c>
      <c r="J694" s="23">
        <f>F694*E694</f>
        <v/>
      </c>
      <c r="K694" s="23">
        <f>J694*INDEX(Settings!$C$31:$C$36,MATCH(D694,Settings!$B$31:$B$36,0))</f>
        <v/>
      </c>
      <c r="L694" s="23">
        <f>J694+K694</f>
        <v/>
      </c>
      <c r="M694" s="23">
        <f>MIN(L694,Settings!$C$25)</f>
        <v/>
      </c>
      <c r="N694" s="23">
        <f>IF(B694="IT",L694*Settings!$C$11+L694*Settings!$C$12,M694*Settings!$C$16+M694*Settings!$C$17+L694*Settings!$C$18+L694*Settings!$C$19+L694*Settings!$C$20+L694*Settings!$C$21*Settings!$C$22)</f>
        <v/>
      </c>
      <c r="O694" s="23">
        <f>IF(B694="IT",J694/Settings!$C$13,0)</f>
        <v/>
      </c>
      <c r="P694" s="23">
        <f>L694+N694+O694</f>
        <v/>
      </c>
    </row>
    <row r="695">
      <c r="A695" s="5" t="inlineStr">
        <is>
          <t>E01068</t>
        </is>
      </c>
      <c r="B695" s="5" t="inlineStr">
        <is>
          <t>IT</t>
        </is>
      </c>
      <c r="C695" s="5" t="inlineStr">
        <is>
          <t>Customer Service</t>
        </is>
      </c>
      <c r="D695" s="5" t="inlineStr">
        <is>
          <t>L3</t>
        </is>
      </c>
      <c r="E695" s="5" t="n">
        <v>1</v>
      </c>
      <c r="F695" s="5" t="n">
        <v>38050</v>
      </c>
      <c r="G695" s="41" t="n">
        <v>44188</v>
      </c>
      <c r="H695" s="41" t="n"/>
      <c r="I695" s="42">
        <f>IF(H695="",DATE(2099,12,31),H695)</f>
        <v/>
      </c>
      <c r="J695" s="23">
        <f>F695*E695</f>
        <v/>
      </c>
      <c r="K695" s="23">
        <f>J695*INDEX(Settings!$C$31:$C$36,MATCH(D695,Settings!$B$31:$B$36,0))</f>
        <v/>
      </c>
      <c r="L695" s="23">
        <f>J695+K695</f>
        <v/>
      </c>
      <c r="M695" s="23">
        <f>MIN(L695,Settings!$C$25)</f>
        <v/>
      </c>
      <c r="N695" s="23">
        <f>IF(B695="IT",L695*Settings!$C$11+L695*Settings!$C$12,M695*Settings!$C$16+M695*Settings!$C$17+L695*Settings!$C$18+L695*Settings!$C$19+L695*Settings!$C$20+L695*Settings!$C$21*Settings!$C$22)</f>
        <v/>
      </c>
      <c r="O695" s="23">
        <f>IF(B695="IT",J695/Settings!$C$13,0)</f>
        <v/>
      </c>
      <c r="P695" s="23">
        <f>L695+N695+O695</f>
        <v/>
      </c>
    </row>
    <row r="696">
      <c r="A696" s="5" t="inlineStr">
        <is>
          <t>E01069</t>
        </is>
      </c>
      <c r="B696" s="5" t="inlineStr">
        <is>
          <t>PL</t>
        </is>
      </c>
      <c r="C696" s="5" t="inlineStr">
        <is>
          <t>Tech</t>
        </is>
      </c>
      <c r="D696" s="5" t="inlineStr">
        <is>
          <t>L3</t>
        </is>
      </c>
      <c r="E696" s="5" t="n">
        <v>0.8</v>
      </c>
      <c r="F696" s="5" t="n">
        <v>46150</v>
      </c>
      <c r="G696" s="41" t="n">
        <v>45153</v>
      </c>
      <c r="H696" s="41" t="n"/>
      <c r="I696" s="42">
        <f>IF(H696="",DATE(2099,12,31),H696)</f>
        <v/>
      </c>
      <c r="J696" s="23">
        <f>F696*E696</f>
        <v/>
      </c>
      <c r="K696" s="23">
        <f>J696*INDEX(Settings!$C$31:$C$36,MATCH(D696,Settings!$B$31:$B$36,0))</f>
        <v/>
      </c>
      <c r="L696" s="23">
        <f>J696+K696</f>
        <v/>
      </c>
      <c r="M696" s="23">
        <f>MIN(L696,Settings!$C$25)</f>
        <v/>
      </c>
      <c r="N696" s="23">
        <f>IF(B696="IT",L696*Settings!$C$11+L696*Settings!$C$12,M696*Settings!$C$16+M696*Settings!$C$17+L696*Settings!$C$18+L696*Settings!$C$19+L696*Settings!$C$20+L696*Settings!$C$21*Settings!$C$22)</f>
        <v/>
      </c>
      <c r="O696" s="23">
        <f>IF(B696="IT",J696/Settings!$C$13,0)</f>
        <v/>
      </c>
      <c r="P696" s="23">
        <f>L696+N696+O696</f>
        <v/>
      </c>
    </row>
    <row r="697">
      <c r="A697" s="5" t="inlineStr">
        <is>
          <t>E01073</t>
        </is>
      </c>
      <c r="B697" s="5" t="inlineStr">
        <is>
          <t>PL</t>
        </is>
      </c>
      <c r="C697" s="5" t="inlineStr">
        <is>
          <t>Sales</t>
        </is>
      </c>
      <c r="D697" s="5" t="inlineStr">
        <is>
          <t>L1</t>
        </is>
      </c>
      <c r="E697" s="5" t="n">
        <v>1</v>
      </c>
      <c r="F697" s="5" t="n">
        <v>22750</v>
      </c>
      <c r="G697" s="41" t="n">
        <v>45904</v>
      </c>
      <c r="H697" s="41" t="n"/>
      <c r="I697" s="42">
        <f>IF(H697="",DATE(2099,12,31),H697)</f>
        <v/>
      </c>
      <c r="J697" s="23">
        <f>F697*E697</f>
        <v/>
      </c>
      <c r="K697" s="23">
        <f>J697*INDEX(Settings!$C$31:$C$36,MATCH(D697,Settings!$B$31:$B$36,0))</f>
        <v/>
      </c>
      <c r="L697" s="23">
        <f>J697+K697</f>
        <v/>
      </c>
      <c r="M697" s="23">
        <f>MIN(L697,Settings!$C$25)</f>
        <v/>
      </c>
      <c r="N697" s="23">
        <f>IF(B697="IT",L697*Settings!$C$11+L697*Settings!$C$12,M697*Settings!$C$16+M697*Settings!$C$17+L697*Settings!$C$18+L697*Settings!$C$19+L697*Settings!$C$20+L697*Settings!$C$21*Settings!$C$22)</f>
        <v/>
      </c>
      <c r="O697" s="23">
        <f>IF(B697="IT",J697/Settings!$C$13,0)</f>
        <v/>
      </c>
      <c r="P697" s="23">
        <f>L697+N697+O697</f>
        <v/>
      </c>
    </row>
    <row r="698">
      <c r="A698" s="5" t="inlineStr">
        <is>
          <t>E01075</t>
        </is>
      </c>
      <c r="B698" s="5" t="inlineStr">
        <is>
          <t>PL</t>
        </is>
      </c>
      <c r="C698" s="5" t="inlineStr">
        <is>
          <t>Finance</t>
        </is>
      </c>
      <c r="D698" s="5" t="inlineStr">
        <is>
          <t>L4</t>
        </is>
      </c>
      <c r="E698" s="5" t="n">
        <v>1</v>
      </c>
      <c r="F698" s="5" t="n">
        <v>45750</v>
      </c>
      <c r="G698" s="41" t="n">
        <v>46100</v>
      </c>
      <c r="H698" s="41" t="n"/>
      <c r="I698" s="42">
        <f>IF(H698="",DATE(2099,12,31),H698)</f>
        <v/>
      </c>
      <c r="J698" s="23">
        <f>F698*E698</f>
        <v/>
      </c>
      <c r="K698" s="23">
        <f>J698*INDEX(Settings!$C$31:$C$36,MATCH(D698,Settings!$B$31:$B$36,0))</f>
        <v/>
      </c>
      <c r="L698" s="23">
        <f>J698+K698</f>
        <v/>
      </c>
      <c r="M698" s="23">
        <f>MIN(L698,Settings!$C$25)</f>
        <v/>
      </c>
      <c r="N698" s="23">
        <f>IF(B698="IT",L698*Settings!$C$11+L698*Settings!$C$12,M698*Settings!$C$16+M698*Settings!$C$17+L698*Settings!$C$18+L698*Settings!$C$19+L698*Settings!$C$20+L698*Settings!$C$21*Settings!$C$22)</f>
        <v/>
      </c>
      <c r="O698" s="23">
        <f>IF(B698="IT",J698/Settings!$C$13,0)</f>
        <v/>
      </c>
      <c r="P698" s="23">
        <f>L698+N698+O698</f>
        <v/>
      </c>
    </row>
    <row r="699">
      <c r="A699" s="5" t="inlineStr">
        <is>
          <t>E01077</t>
        </is>
      </c>
      <c r="B699" s="5" t="inlineStr">
        <is>
          <t>PL</t>
        </is>
      </c>
      <c r="C699" s="5" t="inlineStr">
        <is>
          <t>Tech</t>
        </is>
      </c>
      <c r="D699" s="5" t="inlineStr">
        <is>
          <t>L5</t>
        </is>
      </c>
      <c r="E699" s="5" t="n">
        <v>1</v>
      </c>
      <c r="F699" s="5" t="n">
        <v>72650</v>
      </c>
      <c r="G699" s="41" t="n">
        <v>45851</v>
      </c>
      <c r="H699" s="41" t="n"/>
      <c r="I699" s="42">
        <f>IF(H699="",DATE(2099,12,31),H699)</f>
        <v/>
      </c>
      <c r="J699" s="23">
        <f>F699*E699</f>
        <v/>
      </c>
      <c r="K699" s="23">
        <f>J699*INDEX(Settings!$C$31:$C$36,MATCH(D699,Settings!$B$31:$B$36,0))</f>
        <v/>
      </c>
      <c r="L699" s="23">
        <f>J699+K699</f>
        <v/>
      </c>
      <c r="M699" s="23">
        <f>MIN(L699,Settings!$C$25)</f>
        <v/>
      </c>
      <c r="N699" s="23">
        <f>IF(B699="IT",L699*Settings!$C$11+L699*Settings!$C$12,M699*Settings!$C$16+M699*Settings!$C$17+L699*Settings!$C$18+L699*Settings!$C$19+L699*Settings!$C$20+L699*Settings!$C$21*Settings!$C$22)</f>
        <v/>
      </c>
      <c r="O699" s="23">
        <f>IF(B699="IT",J699/Settings!$C$13,0)</f>
        <v/>
      </c>
      <c r="P699" s="23">
        <f>L699+N699+O699</f>
        <v/>
      </c>
    </row>
    <row r="700">
      <c r="A700" s="5" t="inlineStr">
        <is>
          <t>E01078</t>
        </is>
      </c>
      <c r="B700" s="5" t="inlineStr">
        <is>
          <t>PL</t>
        </is>
      </c>
      <c r="C700" s="5" t="inlineStr">
        <is>
          <t>Tech</t>
        </is>
      </c>
      <c r="D700" s="5" t="inlineStr">
        <is>
          <t>L6</t>
        </is>
      </c>
      <c r="E700" s="5" t="n">
        <v>1</v>
      </c>
      <c r="F700" s="5" t="n">
        <v>104950</v>
      </c>
      <c r="G700" s="41" t="n">
        <v>45396</v>
      </c>
      <c r="H700" s="41" t="n"/>
      <c r="I700" s="42">
        <f>IF(H700="",DATE(2099,12,31),H700)</f>
        <v/>
      </c>
      <c r="J700" s="23">
        <f>F700*E700</f>
        <v/>
      </c>
      <c r="K700" s="23">
        <f>J700*INDEX(Settings!$C$31:$C$36,MATCH(D700,Settings!$B$31:$B$36,0))</f>
        <v/>
      </c>
      <c r="L700" s="23">
        <f>J700+K700</f>
        <v/>
      </c>
      <c r="M700" s="23">
        <f>MIN(L700,Settings!$C$25)</f>
        <v/>
      </c>
      <c r="N700" s="23">
        <f>IF(B700="IT",L700*Settings!$C$11+L700*Settings!$C$12,M700*Settings!$C$16+M700*Settings!$C$17+L700*Settings!$C$18+L700*Settings!$C$19+L700*Settings!$C$20+L700*Settings!$C$21*Settings!$C$22)</f>
        <v/>
      </c>
      <c r="O700" s="23">
        <f>IF(B700="IT",J700/Settings!$C$13,0)</f>
        <v/>
      </c>
      <c r="P700" s="23">
        <f>L700+N700+O700</f>
        <v/>
      </c>
    </row>
    <row r="701">
      <c r="A701" s="5" t="inlineStr">
        <is>
          <t>E01080</t>
        </is>
      </c>
      <c r="B701" s="5" t="inlineStr">
        <is>
          <t>PL</t>
        </is>
      </c>
      <c r="C701" s="5" t="inlineStr">
        <is>
          <t>Sales</t>
        </is>
      </c>
      <c r="D701" s="5" t="inlineStr">
        <is>
          <t>L1</t>
        </is>
      </c>
      <c r="E701" s="5" t="n">
        <v>0.8</v>
      </c>
      <c r="F701" s="5" t="n">
        <v>25300</v>
      </c>
      <c r="G701" s="41" t="n">
        <v>43961</v>
      </c>
      <c r="H701" s="41" t="n"/>
      <c r="I701" s="42">
        <f>IF(H701="",DATE(2099,12,31),H701)</f>
        <v/>
      </c>
      <c r="J701" s="23">
        <f>F701*E701</f>
        <v/>
      </c>
      <c r="K701" s="23">
        <f>J701*INDEX(Settings!$C$31:$C$36,MATCH(D701,Settings!$B$31:$B$36,0))</f>
        <v/>
      </c>
      <c r="L701" s="23">
        <f>J701+K701</f>
        <v/>
      </c>
      <c r="M701" s="23">
        <f>MIN(L701,Settings!$C$25)</f>
        <v/>
      </c>
      <c r="N701" s="23">
        <f>IF(B701="IT",L701*Settings!$C$11+L701*Settings!$C$12,M701*Settings!$C$16+M701*Settings!$C$17+L701*Settings!$C$18+L701*Settings!$C$19+L701*Settings!$C$20+L701*Settings!$C$21*Settings!$C$22)</f>
        <v/>
      </c>
      <c r="O701" s="23">
        <f>IF(B701="IT",J701/Settings!$C$13,0)</f>
        <v/>
      </c>
      <c r="P701" s="23">
        <f>L701+N701+O701</f>
        <v/>
      </c>
    </row>
    <row r="702">
      <c r="A702" s="5" t="inlineStr">
        <is>
          <t>E01081</t>
        </is>
      </c>
      <c r="B702" s="5" t="inlineStr">
        <is>
          <t>PL</t>
        </is>
      </c>
      <c r="C702" s="5" t="inlineStr">
        <is>
          <t>Customer Service</t>
        </is>
      </c>
      <c r="D702" s="5" t="inlineStr">
        <is>
          <t>L4</t>
        </is>
      </c>
      <c r="E702" s="5" t="n">
        <v>1</v>
      </c>
      <c r="F702" s="5" t="n">
        <v>34650</v>
      </c>
      <c r="G702" s="41" t="n">
        <v>46069</v>
      </c>
      <c r="H702" s="41" t="n"/>
      <c r="I702" s="42">
        <f>IF(H702="",DATE(2099,12,31),H702)</f>
        <v/>
      </c>
      <c r="J702" s="23">
        <f>F702*E702</f>
        <v/>
      </c>
      <c r="K702" s="23">
        <f>J702*INDEX(Settings!$C$31:$C$36,MATCH(D702,Settings!$B$31:$B$36,0))</f>
        <v/>
      </c>
      <c r="L702" s="23">
        <f>J702+K702</f>
        <v/>
      </c>
      <c r="M702" s="23">
        <f>MIN(L702,Settings!$C$25)</f>
        <v/>
      </c>
      <c r="N702" s="23">
        <f>IF(B702="IT",L702*Settings!$C$11+L702*Settings!$C$12,M702*Settings!$C$16+M702*Settings!$C$17+L702*Settings!$C$18+L702*Settings!$C$19+L702*Settings!$C$20+L702*Settings!$C$21*Settings!$C$22)</f>
        <v/>
      </c>
      <c r="O702" s="23">
        <f>IF(B702="IT",J702/Settings!$C$13,0)</f>
        <v/>
      </c>
      <c r="P702" s="23">
        <f>L702+N702+O702</f>
        <v/>
      </c>
    </row>
    <row r="703">
      <c r="A703" s="5" t="inlineStr">
        <is>
          <t>E01084</t>
        </is>
      </c>
      <c r="B703" s="5" t="inlineStr">
        <is>
          <t>PL</t>
        </is>
      </c>
      <c r="C703" s="5" t="inlineStr">
        <is>
          <t>Sales</t>
        </is>
      </c>
      <c r="D703" s="5" t="inlineStr">
        <is>
          <t>L1</t>
        </is>
      </c>
      <c r="E703" s="5" t="n">
        <v>1</v>
      </c>
      <c r="F703" s="5" t="n">
        <v>22600</v>
      </c>
      <c r="G703" s="41" t="n">
        <v>45341</v>
      </c>
      <c r="H703" s="41" t="n"/>
      <c r="I703" s="42">
        <f>IF(H703="",DATE(2099,12,31),H703)</f>
        <v/>
      </c>
      <c r="J703" s="23">
        <f>F703*E703</f>
        <v/>
      </c>
      <c r="K703" s="23">
        <f>J703*INDEX(Settings!$C$31:$C$36,MATCH(D703,Settings!$B$31:$B$36,0))</f>
        <v/>
      </c>
      <c r="L703" s="23">
        <f>J703+K703</f>
        <v/>
      </c>
      <c r="M703" s="23">
        <f>MIN(L703,Settings!$C$25)</f>
        <v/>
      </c>
      <c r="N703" s="23">
        <f>IF(B703="IT",L703*Settings!$C$11+L703*Settings!$C$12,M703*Settings!$C$16+M703*Settings!$C$17+L703*Settings!$C$18+L703*Settings!$C$19+L703*Settings!$C$20+L703*Settings!$C$21*Settings!$C$22)</f>
        <v/>
      </c>
      <c r="O703" s="23">
        <f>IF(B703="IT",J703/Settings!$C$13,0)</f>
        <v/>
      </c>
      <c r="P703" s="23">
        <f>L703+N703+O703</f>
        <v/>
      </c>
    </row>
    <row r="704">
      <c r="A704" s="5" t="inlineStr">
        <is>
          <t>E01085</t>
        </is>
      </c>
      <c r="B704" s="5" t="inlineStr">
        <is>
          <t>PL</t>
        </is>
      </c>
      <c r="C704" s="5" t="inlineStr">
        <is>
          <t>HR</t>
        </is>
      </c>
      <c r="D704" s="5" t="inlineStr">
        <is>
          <t>L2</t>
        </is>
      </c>
      <c r="E704" s="5" t="n">
        <v>1</v>
      </c>
      <c r="F704" s="5" t="n">
        <v>26600</v>
      </c>
      <c r="G704" s="41" t="n">
        <v>45607</v>
      </c>
      <c r="H704" s="41" t="n"/>
      <c r="I704" s="42">
        <f>IF(H704="",DATE(2099,12,31),H704)</f>
        <v/>
      </c>
      <c r="J704" s="23">
        <f>F704*E704</f>
        <v/>
      </c>
      <c r="K704" s="23">
        <f>J704*INDEX(Settings!$C$31:$C$36,MATCH(D704,Settings!$B$31:$B$36,0))</f>
        <v/>
      </c>
      <c r="L704" s="23">
        <f>J704+K704</f>
        <v/>
      </c>
      <c r="M704" s="23">
        <f>MIN(L704,Settings!$C$25)</f>
        <v/>
      </c>
      <c r="N704" s="23">
        <f>IF(B704="IT",L704*Settings!$C$11+L704*Settings!$C$12,M704*Settings!$C$16+M704*Settings!$C$17+L704*Settings!$C$18+L704*Settings!$C$19+L704*Settings!$C$20+L704*Settings!$C$21*Settings!$C$22)</f>
        <v/>
      </c>
      <c r="O704" s="23">
        <f>IF(B704="IT",J704/Settings!$C$13,0)</f>
        <v/>
      </c>
      <c r="P704" s="23">
        <f>L704+N704+O704</f>
        <v/>
      </c>
    </row>
    <row r="705">
      <c r="A705" s="5" t="inlineStr">
        <is>
          <t>E01086</t>
        </is>
      </c>
      <c r="B705" s="5" t="inlineStr">
        <is>
          <t>PL</t>
        </is>
      </c>
      <c r="C705" s="5" t="inlineStr">
        <is>
          <t>Operations</t>
        </is>
      </c>
      <c r="D705" s="5" t="inlineStr">
        <is>
          <t>L1</t>
        </is>
      </c>
      <c r="E705" s="5" t="n">
        <v>1</v>
      </c>
      <c r="F705" s="5" t="n">
        <v>17950</v>
      </c>
      <c r="G705" s="41" t="n">
        <v>45848</v>
      </c>
      <c r="H705" s="41" t="n"/>
      <c r="I705" s="42">
        <f>IF(H705="",DATE(2099,12,31),H705)</f>
        <v/>
      </c>
      <c r="J705" s="23">
        <f>F705*E705</f>
        <v/>
      </c>
      <c r="K705" s="23">
        <f>J705*INDEX(Settings!$C$31:$C$36,MATCH(D705,Settings!$B$31:$B$36,0))</f>
        <v/>
      </c>
      <c r="L705" s="23">
        <f>J705+K705</f>
        <v/>
      </c>
      <c r="M705" s="23">
        <f>MIN(L705,Settings!$C$25)</f>
        <v/>
      </c>
      <c r="N705" s="23">
        <f>IF(B705="IT",L705*Settings!$C$11+L705*Settings!$C$12,M705*Settings!$C$16+M705*Settings!$C$17+L705*Settings!$C$18+L705*Settings!$C$19+L705*Settings!$C$20+L705*Settings!$C$21*Settings!$C$22)</f>
        <v/>
      </c>
      <c r="O705" s="23">
        <f>IF(B705="IT",J705/Settings!$C$13,0)</f>
        <v/>
      </c>
      <c r="P705" s="23">
        <f>L705+N705+O705</f>
        <v/>
      </c>
    </row>
    <row r="706">
      <c r="A706" s="5" t="inlineStr">
        <is>
          <t>E01088</t>
        </is>
      </c>
      <c r="B706" s="5" t="inlineStr">
        <is>
          <t>IT</t>
        </is>
      </c>
      <c r="C706" s="5" t="inlineStr">
        <is>
          <t>Sales</t>
        </is>
      </c>
      <c r="D706" s="5" t="inlineStr">
        <is>
          <t>L2</t>
        </is>
      </c>
      <c r="E706" s="5" t="n">
        <v>1</v>
      </c>
      <c r="F706" s="5" t="n">
        <v>33050</v>
      </c>
      <c r="G706" s="41" t="n">
        <v>42309</v>
      </c>
      <c r="H706" s="41" t="n"/>
      <c r="I706" s="42">
        <f>IF(H706="",DATE(2099,12,31),H706)</f>
        <v/>
      </c>
      <c r="J706" s="23">
        <f>F706*E706</f>
        <v/>
      </c>
      <c r="K706" s="23">
        <f>J706*INDEX(Settings!$C$31:$C$36,MATCH(D706,Settings!$B$31:$B$36,0))</f>
        <v/>
      </c>
      <c r="L706" s="23">
        <f>J706+K706</f>
        <v/>
      </c>
      <c r="M706" s="23">
        <f>MIN(L706,Settings!$C$25)</f>
        <v/>
      </c>
      <c r="N706" s="23">
        <f>IF(B706="IT",L706*Settings!$C$11+L706*Settings!$C$12,M706*Settings!$C$16+M706*Settings!$C$17+L706*Settings!$C$18+L706*Settings!$C$19+L706*Settings!$C$20+L706*Settings!$C$21*Settings!$C$22)</f>
        <v/>
      </c>
      <c r="O706" s="23">
        <f>IF(B706="IT",J706/Settings!$C$13,0)</f>
        <v/>
      </c>
      <c r="P706" s="23">
        <f>L706+N706+O706</f>
        <v/>
      </c>
    </row>
    <row r="707">
      <c r="A707" s="5" t="inlineStr">
        <is>
          <t>E01089</t>
        </is>
      </c>
      <c r="B707" s="5" t="inlineStr">
        <is>
          <t>PL</t>
        </is>
      </c>
      <c r="C707" s="5" t="inlineStr">
        <is>
          <t>Tech</t>
        </is>
      </c>
      <c r="D707" s="5" t="inlineStr">
        <is>
          <t>L3</t>
        </is>
      </c>
      <c r="E707" s="5" t="n">
        <v>1</v>
      </c>
      <c r="F707" s="5" t="n">
        <v>36950</v>
      </c>
      <c r="G707" s="41" t="n">
        <v>45708</v>
      </c>
      <c r="H707" s="41" t="n"/>
      <c r="I707" s="42">
        <f>IF(H707="",DATE(2099,12,31),H707)</f>
        <v/>
      </c>
      <c r="J707" s="23">
        <f>F707*E707</f>
        <v/>
      </c>
      <c r="K707" s="23">
        <f>J707*INDEX(Settings!$C$31:$C$36,MATCH(D707,Settings!$B$31:$B$36,0))</f>
        <v/>
      </c>
      <c r="L707" s="23">
        <f>J707+K707</f>
        <v/>
      </c>
      <c r="M707" s="23">
        <f>MIN(L707,Settings!$C$25)</f>
        <v/>
      </c>
      <c r="N707" s="23">
        <f>IF(B707="IT",L707*Settings!$C$11+L707*Settings!$C$12,M707*Settings!$C$16+M707*Settings!$C$17+L707*Settings!$C$18+L707*Settings!$C$19+L707*Settings!$C$20+L707*Settings!$C$21*Settings!$C$22)</f>
        <v/>
      </c>
      <c r="O707" s="23">
        <f>IF(B707="IT",J707/Settings!$C$13,0)</f>
        <v/>
      </c>
      <c r="P707" s="23">
        <f>L707+N707+O707</f>
        <v/>
      </c>
    </row>
    <row r="708">
      <c r="A708" s="5" t="inlineStr">
        <is>
          <t>E01090</t>
        </is>
      </c>
      <c r="B708" s="5" t="inlineStr">
        <is>
          <t>IT</t>
        </is>
      </c>
      <c r="C708" s="5" t="inlineStr">
        <is>
          <t>Finance</t>
        </is>
      </c>
      <c r="D708" s="5" t="inlineStr">
        <is>
          <t>L1</t>
        </is>
      </c>
      <c r="E708" s="5" t="n">
        <v>1</v>
      </c>
      <c r="F708" s="5" t="n">
        <v>28100</v>
      </c>
      <c r="G708" s="41" t="n">
        <v>46030</v>
      </c>
      <c r="H708" s="41" t="n"/>
      <c r="I708" s="42">
        <f>IF(H708="",DATE(2099,12,31),H708)</f>
        <v/>
      </c>
      <c r="J708" s="23">
        <f>F708*E708</f>
        <v/>
      </c>
      <c r="K708" s="23">
        <f>J708*INDEX(Settings!$C$31:$C$36,MATCH(D708,Settings!$B$31:$B$36,0))</f>
        <v/>
      </c>
      <c r="L708" s="23">
        <f>J708+K708</f>
        <v/>
      </c>
      <c r="M708" s="23">
        <f>MIN(L708,Settings!$C$25)</f>
        <v/>
      </c>
      <c r="N708" s="23">
        <f>IF(B708="IT",L708*Settings!$C$11+L708*Settings!$C$12,M708*Settings!$C$16+M708*Settings!$C$17+L708*Settings!$C$18+L708*Settings!$C$19+L708*Settings!$C$20+L708*Settings!$C$21*Settings!$C$22)</f>
        <v/>
      </c>
      <c r="O708" s="23">
        <f>IF(B708="IT",J708/Settings!$C$13,0)</f>
        <v/>
      </c>
      <c r="P708" s="23">
        <f>L708+N708+O708</f>
        <v/>
      </c>
    </row>
    <row r="709">
      <c r="A709" s="5" t="inlineStr">
        <is>
          <t>E01093</t>
        </is>
      </c>
      <c r="B709" s="5" t="inlineStr">
        <is>
          <t>PL</t>
        </is>
      </c>
      <c r="C709" s="5" t="inlineStr">
        <is>
          <t>Customer Service</t>
        </is>
      </c>
      <c r="D709" s="5" t="inlineStr">
        <is>
          <t>L3</t>
        </is>
      </c>
      <c r="E709" s="5" t="n">
        <v>1</v>
      </c>
      <c r="F709" s="5" t="n">
        <v>22650</v>
      </c>
      <c r="G709" s="41" t="n">
        <v>45943</v>
      </c>
      <c r="H709" s="41" t="n"/>
      <c r="I709" s="42">
        <f>IF(H709="",DATE(2099,12,31),H709)</f>
        <v/>
      </c>
      <c r="J709" s="23">
        <f>F709*E709</f>
        <v/>
      </c>
      <c r="K709" s="23">
        <f>J709*INDEX(Settings!$C$31:$C$36,MATCH(D709,Settings!$B$31:$B$36,0))</f>
        <v/>
      </c>
      <c r="L709" s="23">
        <f>J709+K709</f>
        <v/>
      </c>
      <c r="M709" s="23">
        <f>MIN(L709,Settings!$C$25)</f>
        <v/>
      </c>
      <c r="N709" s="23">
        <f>IF(B709="IT",L709*Settings!$C$11+L709*Settings!$C$12,M709*Settings!$C$16+M709*Settings!$C$17+L709*Settings!$C$18+L709*Settings!$C$19+L709*Settings!$C$20+L709*Settings!$C$21*Settings!$C$22)</f>
        <v/>
      </c>
      <c r="O709" s="23">
        <f>IF(B709="IT",J709/Settings!$C$13,0)</f>
        <v/>
      </c>
      <c r="P709" s="23">
        <f>L709+N709+O709</f>
        <v/>
      </c>
    </row>
    <row r="710">
      <c r="A710" s="5" t="inlineStr">
        <is>
          <t>E01094</t>
        </is>
      </c>
      <c r="B710" s="5" t="inlineStr">
        <is>
          <t>PL</t>
        </is>
      </c>
      <c r="C710" s="5" t="inlineStr">
        <is>
          <t>Customer Service</t>
        </is>
      </c>
      <c r="D710" s="5" t="inlineStr">
        <is>
          <t>L4</t>
        </is>
      </c>
      <c r="E710" s="5" t="n">
        <v>1</v>
      </c>
      <c r="F710" s="5" t="n">
        <v>39050</v>
      </c>
      <c r="G710" s="41" t="n">
        <v>44450</v>
      </c>
      <c r="H710" s="41" t="n"/>
      <c r="I710" s="42">
        <f>IF(H710="",DATE(2099,12,31),H710)</f>
        <v/>
      </c>
      <c r="J710" s="23">
        <f>F710*E710</f>
        <v/>
      </c>
      <c r="K710" s="23">
        <f>J710*INDEX(Settings!$C$31:$C$36,MATCH(D710,Settings!$B$31:$B$36,0))</f>
        <v/>
      </c>
      <c r="L710" s="23">
        <f>J710+K710</f>
        <v/>
      </c>
      <c r="M710" s="23">
        <f>MIN(L710,Settings!$C$25)</f>
        <v/>
      </c>
      <c r="N710" s="23">
        <f>IF(B710="IT",L710*Settings!$C$11+L710*Settings!$C$12,M710*Settings!$C$16+M710*Settings!$C$17+L710*Settings!$C$18+L710*Settings!$C$19+L710*Settings!$C$20+L710*Settings!$C$21*Settings!$C$22)</f>
        <v/>
      </c>
      <c r="O710" s="23">
        <f>IF(B710="IT",J710/Settings!$C$13,0)</f>
        <v/>
      </c>
      <c r="P710" s="23">
        <f>L710+N710+O710</f>
        <v/>
      </c>
    </row>
    <row r="711">
      <c r="A711" s="5" t="inlineStr">
        <is>
          <t>E01095</t>
        </is>
      </c>
      <c r="B711" s="5" t="inlineStr">
        <is>
          <t>PL</t>
        </is>
      </c>
      <c r="C711" s="5" t="inlineStr">
        <is>
          <t>Sales</t>
        </is>
      </c>
      <c r="D711" s="5" t="inlineStr">
        <is>
          <t>L2</t>
        </is>
      </c>
      <c r="E711" s="5" t="n">
        <v>1</v>
      </c>
      <c r="F711" s="5" t="n">
        <v>24250</v>
      </c>
      <c r="G711" s="41" t="n">
        <v>46070</v>
      </c>
      <c r="H711" s="41" t="n"/>
      <c r="I711" s="42">
        <f>IF(H711="",DATE(2099,12,31),H711)</f>
        <v/>
      </c>
      <c r="J711" s="23">
        <f>F711*E711</f>
        <v/>
      </c>
      <c r="K711" s="23">
        <f>J711*INDEX(Settings!$C$31:$C$36,MATCH(D711,Settings!$B$31:$B$36,0))</f>
        <v/>
      </c>
      <c r="L711" s="23">
        <f>J711+K711</f>
        <v/>
      </c>
      <c r="M711" s="23">
        <f>MIN(L711,Settings!$C$25)</f>
        <v/>
      </c>
      <c r="N711" s="23">
        <f>IF(B711="IT",L711*Settings!$C$11+L711*Settings!$C$12,M711*Settings!$C$16+M711*Settings!$C$17+L711*Settings!$C$18+L711*Settings!$C$19+L711*Settings!$C$20+L711*Settings!$C$21*Settings!$C$22)</f>
        <v/>
      </c>
      <c r="O711" s="23">
        <f>IF(B711="IT",J711/Settings!$C$13,0)</f>
        <v/>
      </c>
      <c r="P711" s="23">
        <f>L711+N711+O711</f>
        <v/>
      </c>
    </row>
    <row r="712">
      <c r="A712" s="5" t="inlineStr">
        <is>
          <t>E01096</t>
        </is>
      </c>
      <c r="B712" s="5" t="inlineStr">
        <is>
          <t>IT</t>
        </is>
      </c>
      <c r="C712" s="5" t="inlineStr">
        <is>
          <t>Sales</t>
        </is>
      </c>
      <c r="D712" s="5" t="inlineStr">
        <is>
          <t>L2</t>
        </is>
      </c>
      <c r="E712" s="5" t="n">
        <v>1</v>
      </c>
      <c r="F712" s="5" t="n">
        <v>37450</v>
      </c>
      <c r="G712" s="41" t="n">
        <v>45112</v>
      </c>
      <c r="H712" s="41" t="n"/>
      <c r="I712" s="42">
        <f>IF(H712="",DATE(2099,12,31),H712)</f>
        <v/>
      </c>
      <c r="J712" s="23">
        <f>F712*E712</f>
        <v/>
      </c>
      <c r="K712" s="23">
        <f>J712*INDEX(Settings!$C$31:$C$36,MATCH(D712,Settings!$B$31:$B$36,0))</f>
        <v/>
      </c>
      <c r="L712" s="23">
        <f>J712+K712</f>
        <v/>
      </c>
      <c r="M712" s="23">
        <f>MIN(L712,Settings!$C$25)</f>
        <v/>
      </c>
      <c r="N712" s="23">
        <f>IF(B712="IT",L712*Settings!$C$11+L712*Settings!$C$12,M712*Settings!$C$16+M712*Settings!$C$17+L712*Settings!$C$18+L712*Settings!$C$19+L712*Settings!$C$20+L712*Settings!$C$21*Settings!$C$22)</f>
        <v/>
      </c>
      <c r="O712" s="23">
        <f>IF(B712="IT",J712/Settings!$C$13,0)</f>
        <v/>
      </c>
      <c r="P712" s="23">
        <f>L712+N712+O712</f>
        <v/>
      </c>
    </row>
    <row r="713">
      <c r="A713" s="5" t="inlineStr">
        <is>
          <t>E01097</t>
        </is>
      </c>
      <c r="B713" s="5" t="inlineStr">
        <is>
          <t>IT</t>
        </is>
      </c>
      <c r="C713" s="5" t="inlineStr">
        <is>
          <t>Finance</t>
        </is>
      </c>
      <c r="D713" s="5" t="inlineStr">
        <is>
          <t>L2</t>
        </is>
      </c>
      <c r="E713" s="5" t="n">
        <v>1</v>
      </c>
      <c r="F713" s="5" t="n">
        <v>35950</v>
      </c>
      <c r="G713" s="41" t="n">
        <v>45247</v>
      </c>
      <c r="H713" s="41" t="n"/>
      <c r="I713" s="42">
        <f>IF(H713="",DATE(2099,12,31),H713)</f>
        <v/>
      </c>
      <c r="J713" s="23">
        <f>F713*E713</f>
        <v/>
      </c>
      <c r="K713" s="23">
        <f>J713*INDEX(Settings!$C$31:$C$36,MATCH(D713,Settings!$B$31:$B$36,0))</f>
        <v/>
      </c>
      <c r="L713" s="23">
        <f>J713+K713</f>
        <v/>
      </c>
      <c r="M713" s="23">
        <f>MIN(L713,Settings!$C$25)</f>
        <v/>
      </c>
      <c r="N713" s="23">
        <f>IF(B713="IT",L713*Settings!$C$11+L713*Settings!$C$12,M713*Settings!$C$16+M713*Settings!$C$17+L713*Settings!$C$18+L713*Settings!$C$19+L713*Settings!$C$20+L713*Settings!$C$21*Settings!$C$22)</f>
        <v/>
      </c>
      <c r="O713" s="23">
        <f>IF(B713="IT",J713/Settings!$C$13,0)</f>
        <v/>
      </c>
      <c r="P713" s="23">
        <f>L713+N713+O713</f>
        <v/>
      </c>
    </row>
    <row r="714">
      <c r="A714" s="5" t="inlineStr">
        <is>
          <t>E01098</t>
        </is>
      </c>
      <c r="B714" s="5" t="inlineStr">
        <is>
          <t>PL</t>
        </is>
      </c>
      <c r="C714" s="5" t="inlineStr">
        <is>
          <t>Finance</t>
        </is>
      </c>
      <c r="D714" s="5" t="inlineStr">
        <is>
          <t>L4</t>
        </is>
      </c>
      <c r="E714" s="5" t="n">
        <v>1</v>
      </c>
      <c r="F714" s="5" t="n">
        <v>44800</v>
      </c>
      <c r="G714" s="41" t="n">
        <v>43998</v>
      </c>
      <c r="H714" s="41" t="n"/>
      <c r="I714" s="42">
        <f>IF(H714="",DATE(2099,12,31),H714)</f>
        <v/>
      </c>
      <c r="J714" s="23">
        <f>F714*E714</f>
        <v/>
      </c>
      <c r="K714" s="23">
        <f>J714*INDEX(Settings!$C$31:$C$36,MATCH(D714,Settings!$B$31:$B$36,0))</f>
        <v/>
      </c>
      <c r="L714" s="23">
        <f>J714+K714</f>
        <v/>
      </c>
      <c r="M714" s="23">
        <f>MIN(L714,Settings!$C$25)</f>
        <v/>
      </c>
      <c r="N714" s="23">
        <f>IF(B714="IT",L714*Settings!$C$11+L714*Settings!$C$12,M714*Settings!$C$16+M714*Settings!$C$17+L714*Settings!$C$18+L714*Settings!$C$19+L714*Settings!$C$20+L714*Settings!$C$21*Settings!$C$22)</f>
        <v/>
      </c>
      <c r="O714" s="23">
        <f>IF(B714="IT",J714/Settings!$C$13,0)</f>
        <v/>
      </c>
      <c r="P714" s="23">
        <f>L714+N714+O714</f>
        <v/>
      </c>
    </row>
    <row r="715">
      <c r="A715" s="5" t="inlineStr">
        <is>
          <t>E01099</t>
        </is>
      </c>
      <c r="B715" s="5" t="inlineStr">
        <is>
          <t>IT</t>
        </is>
      </c>
      <c r="C715" s="5" t="inlineStr">
        <is>
          <t>Customer Service</t>
        </is>
      </c>
      <c r="D715" s="5" t="inlineStr">
        <is>
          <t>L5</t>
        </is>
      </c>
      <c r="E715" s="5" t="n">
        <v>1</v>
      </c>
      <c r="F715" s="5" t="n">
        <v>72200</v>
      </c>
      <c r="G715" s="41" t="n">
        <v>44389</v>
      </c>
      <c r="H715" s="41" t="n"/>
      <c r="I715" s="42">
        <f>IF(H715="",DATE(2099,12,31),H715)</f>
        <v/>
      </c>
      <c r="J715" s="23">
        <f>F715*E715</f>
        <v/>
      </c>
      <c r="K715" s="23">
        <f>J715*INDEX(Settings!$C$31:$C$36,MATCH(D715,Settings!$B$31:$B$36,0))</f>
        <v/>
      </c>
      <c r="L715" s="23">
        <f>J715+K715</f>
        <v/>
      </c>
      <c r="M715" s="23">
        <f>MIN(L715,Settings!$C$25)</f>
        <v/>
      </c>
      <c r="N715" s="23">
        <f>IF(B715="IT",L715*Settings!$C$11+L715*Settings!$C$12,M715*Settings!$C$16+M715*Settings!$C$17+L715*Settings!$C$18+L715*Settings!$C$19+L715*Settings!$C$20+L715*Settings!$C$21*Settings!$C$22)</f>
        <v/>
      </c>
      <c r="O715" s="23">
        <f>IF(B715="IT",J715/Settings!$C$13,0)</f>
        <v/>
      </c>
      <c r="P715" s="23">
        <f>L715+N715+O715</f>
        <v/>
      </c>
    </row>
    <row r="716">
      <c r="A716" s="5" t="inlineStr">
        <is>
          <t>E01100</t>
        </is>
      </c>
      <c r="B716" s="5" t="inlineStr">
        <is>
          <t>PL</t>
        </is>
      </c>
      <c r="C716" s="5" t="inlineStr">
        <is>
          <t>HR</t>
        </is>
      </c>
      <c r="D716" s="5" t="inlineStr">
        <is>
          <t>L4</t>
        </is>
      </c>
      <c r="E716" s="5" t="n">
        <v>1</v>
      </c>
      <c r="F716" s="5" t="n">
        <v>45450</v>
      </c>
      <c r="G716" s="41" t="n">
        <v>42429</v>
      </c>
      <c r="H716" s="41" t="n"/>
      <c r="I716" s="42">
        <f>IF(H716="",DATE(2099,12,31),H716)</f>
        <v/>
      </c>
      <c r="J716" s="23">
        <f>F716*E716</f>
        <v/>
      </c>
      <c r="K716" s="23">
        <f>J716*INDEX(Settings!$C$31:$C$36,MATCH(D716,Settings!$B$31:$B$36,0))</f>
        <v/>
      </c>
      <c r="L716" s="23">
        <f>J716+K716</f>
        <v/>
      </c>
      <c r="M716" s="23">
        <f>MIN(L716,Settings!$C$25)</f>
        <v/>
      </c>
      <c r="N716" s="23">
        <f>IF(B716="IT",L716*Settings!$C$11+L716*Settings!$C$12,M716*Settings!$C$16+M716*Settings!$C$17+L716*Settings!$C$18+L716*Settings!$C$19+L716*Settings!$C$20+L716*Settings!$C$21*Settings!$C$22)</f>
        <v/>
      </c>
      <c r="O716" s="23">
        <f>IF(B716="IT",J716/Settings!$C$13,0)</f>
        <v/>
      </c>
      <c r="P716" s="23">
        <f>L716+N716+O716</f>
        <v/>
      </c>
    </row>
    <row r="717">
      <c r="A717" s="5" t="inlineStr">
        <is>
          <t>E01101</t>
        </is>
      </c>
      <c r="B717" s="5" t="inlineStr">
        <is>
          <t>PL</t>
        </is>
      </c>
      <c r="C717" s="5" t="inlineStr">
        <is>
          <t>Customer Service</t>
        </is>
      </c>
      <c r="D717" s="5" t="inlineStr">
        <is>
          <t>L4</t>
        </is>
      </c>
      <c r="E717" s="5" t="n">
        <v>1</v>
      </c>
      <c r="F717" s="5" t="n">
        <v>37350</v>
      </c>
      <c r="G717" s="41" t="n">
        <v>45071</v>
      </c>
      <c r="H717" s="41" t="n"/>
      <c r="I717" s="42">
        <f>IF(H717="",DATE(2099,12,31),H717)</f>
        <v/>
      </c>
      <c r="J717" s="23">
        <f>F717*E717</f>
        <v/>
      </c>
      <c r="K717" s="23">
        <f>J717*INDEX(Settings!$C$31:$C$36,MATCH(D717,Settings!$B$31:$B$36,0))</f>
        <v/>
      </c>
      <c r="L717" s="23">
        <f>J717+K717</f>
        <v/>
      </c>
      <c r="M717" s="23">
        <f>MIN(L717,Settings!$C$25)</f>
        <v/>
      </c>
      <c r="N717" s="23">
        <f>IF(B717="IT",L717*Settings!$C$11+L717*Settings!$C$12,M717*Settings!$C$16+M717*Settings!$C$17+L717*Settings!$C$18+L717*Settings!$C$19+L717*Settings!$C$20+L717*Settings!$C$21*Settings!$C$22)</f>
        <v/>
      </c>
      <c r="O717" s="23">
        <f>IF(B717="IT",J717/Settings!$C$13,0)</f>
        <v/>
      </c>
      <c r="P717" s="23">
        <f>L717+N717+O717</f>
        <v/>
      </c>
    </row>
    <row r="718">
      <c r="A718" s="5" t="inlineStr">
        <is>
          <t>E01102</t>
        </is>
      </c>
      <c r="B718" s="5" t="inlineStr">
        <is>
          <t>PL</t>
        </is>
      </c>
      <c r="C718" s="5" t="inlineStr">
        <is>
          <t>Customer Service</t>
        </is>
      </c>
      <c r="D718" s="5" t="inlineStr">
        <is>
          <t>L2</t>
        </is>
      </c>
      <c r="E718" s="5" t="n">
        <v>1</v>
      </c>
      <c r="F718" s="5" t="n">
        <v>22300</v>
      </c>
      <c r="G718" s="41" t="n">
        <v>45985</v>
      </c>
      <c r="H718" s="41" t="n"/>
      <c r="I718" s="42">
        <f>IF(H718="",DATE(2099,12,31),H718)</f>
        <v/>
      </c>
      <c r="J718" s="23">
        <f>F718*E718</f>
        <v/>
      </c>
      <c r="K718" s="23">
        <f>J718*INDEX(Settings!$C$31:$C$36,MATCH(D718,Settings!$B$31:$B$36,0))</f>
        <v/>
      </c>
      <c r="L718" s="23">
        <f>J718+K718</f>
        <v/>
      </c>
      <c r="M718" s="23">
        <f>MIN(L718,Settings!$C$25)</f>
        <v/>
      </c>
      <c r="N718" s="23">
        <f>IF(B718="IT",L718*Settings!$C$11+L718*Settings!$C$12,M718*Settings!$C$16+M718*Settings!$C$17+L718*Settings!$C$18+L718*Settings!$C$19+L718*Settings!$C$20+L718*Settings!$C$21*Settings!$C$22)</f>
        <v/>
      </c>
      <c r="O718" s="23">
        <f>IF(B718="IT",J718/Settings!$C$13,0)</f>
        <v/>
      </c>
      <c r="P718" s="23">
        <f>L718+N718+O718</f>
        <v/>
      </c>
    </row>
    <row r="719">
      <c r="A719" s="5" t="inlineStr">
        <is>
          <t>E01103</t>
        </is>
      </c>
      <c r="B719" s="5" t="inlineStr">
        <is>
          <t>IT</t>
        </is>
      </c>
      <c r="C719" s="5" t="inlineStr">
        <is>
          <t>Customer Service</t>
        </is>
      </c>
      <c r="D719" s="5" t="inlineStr">
        <is>
          <t>L2</t>
        </is>
      </c>
      <c r="E719" s="5" t="n">
        <v>1</v>
      </c>
      <c r="F719" s="5" t="n">
        <v>30950</v>
      </c>
      <c r="G719" s="41" t="n">
        <v>44034</v>
      </c>
      <c r="H719" s="41" t="n"/>
      <c r="I719" s="42">
        <f>IF(H719="",DATE(2099,12,31),H719)</f>
        <v/>
      </c>
      <c r="J719" s="23">
        <f>F719*E719</f>
        <v/>
      </c>
      <c r="K719" s="23">
        <f>J719*INDEX(Settings!$C$31:$C$36,MATCH(D719,Settings!$B$31:$B$36,0))</f>
        <v/>
      </c>
      <c r="L719" s="23">
        <f>J719+K719</f>
        <v/>
      </c>
      <c r="M719" s="23">
        <f>MIN(L719,Settings!$C$25)</f>
        <v/>
      </c>
      <c r="N719" s="23">
        <f>IF(B719="IT",L719*Settings!$C$11+L719*Settings!$C$12,M719*Settings!$C$16+M719*Settings!$C$17+L719*Settings!$C$18+L719*Settings!$C$19+L719*Settings!$C$20+L719*Settings!$C$21*Settings!$C$22)</f>
        <v/>
      </c>
      <c r="O719" s="23">
        <f>IF(B719="IT",J719/Settings!$C$13,0)</f>
        <v/>
      </c>
      <c r="P719" s="23">
        <f>L719+N719+O719</f>
        <v/>
      </c>
    </row>
    <row r="720">
      <c r="A720" s="5" t="inlineStr">
        <is>
          <t>E01104</t>
        </is>
      </c>
      <c r="B720" s="5" t="inlineStr">
        <is>
          <t>IT</t>
        </is>
      </c>
      <c r="C720" s="5" t="inlineStr">
        <is>
          <t>Sales</t>
        </is>
      </c>
      <c r="D720" s="5" t="inlineStr">
        <is>
          <t>L1</t>
        </is>
      </c>
      <c r="E720" s="5" t="n">
        <v>1</v>
      </c>
      <c r="F720" s="5" t="n">
        <v>24700</v>
      </c>
      <c r="G720" s="41" t="n">
        <v>45861</v>
      </c>
      <c r="H720" s="41" t="n">
        <v>45916</v>
      </c>
      <c r="I720" s="42">
        <f>IF(H720="",DATE(2099,12,31),H720)</f>
        <v/>
      </c>
      <c r="J720" s="23">
        <f>F720*E720</f>
        <v/>
      </c>
      <c r="K720" s="23">
        <f>J720*INDEX(Settings!$C$31:$C$36,MATCH(D720,Settings!$B$31:$B$36,0))</f>
        <v/>
      </c>
      <c r="L720" s="23">
        <f>J720+K720</f>
        <v/>
      </c>
      <c r="M720" s="23">
        <f>MIN(L720,Settings!$C$25)</f>
        <v/>
      </c>
      <c r="N720" s="23">
        <f>IF(B720="IT",L720*Settings!$C$11+L720*Settings!$C$12,M720*Settings!$C$16+M720*Settings!$C$17+L720*Settings!$C$18+L720*Settings!$C$19+L720*Settings!$C$20+L720*Settings!$C$21*Settings!$C$22)</f>
        <v/>
      </c>
      <c r="O720" s="23">
        <f>IF(B720="IT",J720/Settings!$C$13,0)</f>
        <v/>
      </c>
      <c r="P720" s="23">
        <f>L720+N720+O720</f>
        <v/>
      </c>
    </row>
    <row r="721">
      <c r="A721" s="5" t="inlineStr">
        <is>
          <t>E01107</t>
        </is>
      </c>
      <c r="B721" s="5" t="inlineStr">
        <is>
          <t>PL</t>
        </is>
      </c>
      <c r="C721" s="5" t="inlineStr">
        <is>
          <t>Customer Service</t>
        </is>
      </c>
      <c r="D721" s="5" t="inlineStr">
        <is>
          <t>L1</t>
        </is>
      </c>
      <c r="E721" s="5" t="n">
        <v>1</v>
      </c>
      <c r="F721" s="5" t="n">
        <v>14950</v>
      </c>
      <c r="G721" s="41" t="n">
        <v>45537</v>
      </c>
      <c r="H721" s="41" t="n"/>
      <c r="I721" s="42">
        <f>IF(H721="",DATE(2099,12,31),H721)</f>
        <v/>
      </c>
      <c r="J721" s="23">
        <f>F721*E721</f>
        <v/>
      </c>
      <c r="K721" s="23">
        <f>J721*INDEX(Settings!$C$31:$C$36,MATCH(D721,Settings!$B$31:$B$36,0))</f>
        <v/>
      </c>
      <c r="L721" s="23">
        <f>J721+K721</f>
        <v/>
      </c>
      <c r="M721" s="23">
        <f>MIN(L721,Settings!$C$25)</f>
        <v/>
      </c>
      <c r="N721" s="23">
        <f>IF(B721="IT",L721*Settings!$C$11+L721*Settings!$C$12,M721*Settings!$C$16+M721*Settings!$C$17+L721*Settings!$C$18+L721*Settings!$C$19+L721*Settings!$C$20+L721*Settings!$C$21*Settings!$C$22)</f>
        <v/>
      </c>
      <c r="O721" s="23">
        <f>IF(B721="IT",J721/Settings!$C$13,0)</f>
        <v/>
      </c>
      <c r="P721" s="23">
        <f>L721+N721+O721</f>
        <v/>
      </c>
    </row>
    <row r="722">
      <c r="A722" s="5" t="inlineStr">
        <is>
          <t>E01108</t>
        </is>
      </c>
      <c r="B722" s="5" t="inlineStr">
        <is>
          <t>IT</t>
        </is>
      </c>
      <c r="C722" s="5" t="inlineStr">
        <is>
          <t>Operations</t>
        </is>
      </c>
      <c r="D722" s="5" t="inlineStr">
        <is>
          <t>L1</t>
        </is>
      </c>
      <c r="E722" s="5" t="n">
        <v>1</v>
      </c>
      <c r="F722" s="5" t="n">
        <v>25000</v>
      </c>
      <c r="G722" s="41" t="n">
        <v>45183</v>
      </c>
      <c r="H722" s="41" t="n"/>
      <c r="I722" s="42">
        <f>IF(H722="",DATE(2099,12,31),H722)</f>
        <v/>
      </c>
      <c r="J722" s="23">
        <f>F722*E722</f>
        <v/>
      </c>
      <c r="K722" s="23">
        <f>J722*INDEX(Settings!$C$31:$C$36,MATCH(D722,Settings!$B$31:$B$36,0))</f>
        <v/>
      </c>
      <c r="L722" s="23">
        <f>J722+K722</f>
        <v/>
      </c>
      <c r="M722" s="23">
        <f>MIN(L722,Settings!$C$25)</f>
        <v/>
      </c>
      <c r="N722" s="23">
        <f>IF(B722="IT",L722*Settings!$C$11+L722*Settings!$C$12,M722*Settings!$C$16+M722*Settings!$C$17+L722*Settings!$C$18+L722*Settings!$C$19+L722*Settings!$C$20+L722*Settings!$C$21*Settings!$C$22)</f>
        <v/>
      </c>
      <c r="O722" s="23">
        <f>IF(B722="IT",J722/Settings!$C$13,0)</f>
        <v/>
      </c>
      <c r="P722" s="23">
        <f>L722+N722+O722</f>
        <v/>
      </c>
    </row>
    <row r="723">
      <c r="A723" s="5" t="inlineStr">
        <is>
          <t>E01109</t>
        </is>
      </c>
      <c r="B723" s="5" t="inlineStr">
        <is>
          <t>PL</t>
        </is>
      </c>
      <c r="C723" s="5" t="inlineStr">
        <is>
          <t>Tech</t>
        </is>
      </c>
      <c r="D723" s="5" t="inlineStr">
        <is>
          <t>L3</t>
        </is>
      </c>
      <c r="E723" s="5" t="n">
        <v>1</v>
      </c>
      <c r="F723" s="5" t="n">
        <v>45050</v>
      </c>
      <c r="G723" s="41" t="n">
        <v>42783</v>
      </c>
      <c r="H723" s="41" t="n"/>
      <c r="I723" s="42">
        <f>IF(H723="",DATE(2099,12,31),H723)</f>
        <v/>
      </c>
      <c r="J723" s="23">
        <f>F723*E723</f>
        <v/>
      </c>
      <c r="K723" s="23">
        <f>J723*INDEX(Settings!$C$31:$C$36,MATCH(D723,Settings!$B$31:$B$36,0))</f>
        <v/>
      </c>
      <c r="L723" s="23">
        <f>J723+K723</f>
        <v/>
      </c>
      <c r="M723" s="23">
        <f>MIN(L723,Settings!$C$25)</f>
        <v/>
      </c>
      <c r="N723" s="23">
        <f>IF(B723="IT",L723*Settings!$C$11+L723*Settings!$C$12,M723*Settings!$C$16+M723*Settings!$C$17+L723*Settings!$C$18+L723*Settings!$C$19+L723*Settings!$C$20+L723*Settings!$C$21*Settings!$C$22)</f>
        <v/>
      </c>
      <c r="O723" s="23">
        <f>IF(B723="IT",J723/Settings!$C$13,0)</f>
        <v/>
      </c>
      <c r="P723" s="23">
        <f>L723+N723+O723</f>
        <v/>
      </c>
    </row>
    <row r="724">
      <c r="A724" s="5" t="inlineStr">
        <is>
          <t>E01110</t>
        </is>
      </c>
      <c r="B724" s="5" t="inlineStr">
        <is>
          <t>PL</t>
        </is>
      </c>
      <c r="C724" s="5" t="inlineStr">
        <is>
          <t>Finance</t>
        </is>
      </c>
      <c r="D724" s="5" t="inlineStr">
        <is>
          <t>L5</t>
        </is>
      </c>
      <c r="E724" s="5" t="n">
        <v>1</v>
      </c>
      <c r="F724" s="5" t="n">
        <v>74800</v>
      </c>
      <c r="G724" s="41" t="n">
        <v>44219</v>
      </c>
      <c r="H724" s="41" t="n"/>
      <c r="I724" s="42">
        <f>IF(H724="",DATE(2099,12,31),H724)</f>
        <v/>
      </c>
      <c r="J724" s="23">
        <f>F724*E724</f>
        <v/>
      </c>
      <c r="K724" s="23">
        <f>J724*INDEX(Settings!$C$31:$C$36,MATCH(D724,Settings!$B$31:$B$36,0))</f>
        <v/>
      </c>
      <c r="L724" s="23">
        <f>J724+K724</f>
        <v/>
      </c>
      <c r="M724" s="23">
        <f>MIN(L724,Settings!$C$25)</f>
        <v/>
      </c>
      <c r="N724" s="23">
        <f>IF(B724="IT",L724*Settings!$C$11+L724*Settings!$C$12,M724*Settings!$C$16+M724*Settings!$C$17+L724*Settings!$C$18+L724*Settings!$C$19+L724*Settings!$C$20+L724*Settings!$C$21*Settings!$C$22)</f>
        <v/>
      </c>
      <c r="O724" s="23">
        <f>IF(B724="IT",J724/Settings!$C$13,0)</f>
        <v/>
      </c>
      <c r="P724" s="23">
        <f>L724+N724+O724</f>
        <v/>
      </c>
    </row>
    <row r="725">
      <c r="A725" s="5" t="inlineStr">
        <is>
          <t>E01111</t>
        </is>
      </c>
      <c r="B725" s="5" t="inlineStr">
        <is>
          <t>IT</t>
        </is>
      </c>
      <c r="C725" s="5" t="inlineStr">
        <is>
          <t>HR</t>
        </is>
      </c>
      <c r="D725" s="5" t="inlineStr">
        <is>
          <t>L4</t>
        </is>
      </c>
      <c r="E725" s="5" t="n">
        <v>1</v>
      </c>
      <c r="F725" s="5" t="n">
        <v>53050</v>
      </c>
      <c r="G725" s="41" t="n">
        <v>41114</v>
      </c>
      <c r="H725" s="41" t="n"/>
      <c r="I725" s="42">
        <f>IF(H725="",DATE(2099,12,31),H725)</f>
        <v/>
      </c>
      <c r="J725" s="23">
        <f>F725*E725</f>
        <v/>
      </c>
      <c r="K725" s="23">
        <f>J725*INDEX(Settings!$C$31:$C$36,MATCH(D725,Settings!$B$31:$B$36,0))</f>
        <v/>
      </c>
      <c r="L725" s="23">
        <f>J725+K725</f>
        <v/>
      </c>
      <c r="M725" s="23">
        <f>MIN(L725,Settings!$C$25)</f>
        <v/>
      </c>
      <c r="N725" s="23">
        <f>IF(B725="IT",L725*Settings!$C$11+L725*Settings!$C$12,M725*Settings!$C$16+M725*Settings!$C$17+L725*Settings!$C$18+L725*Settings!$C$19+L725*Settings!$C$20+L725*Settings!$C$21*Settings!$C$22)</f>
        <v/>
      </c>
      <c r="O725" s="23">
        <f>IF(B725="IT",J725/Settings!$C$13,0)</f>
        <v/>
      </c>
      <c r="P725" s="23">
        <f>L725+N725+O725</f>
        <v/>
      </c>
    </row>
    <row r="726">
      <c r="A726" s="5" t="inlineStr">
        <is>
          <t>E01112</t>
        </is>
      </c>
      <c r="B726" s="5" t="inlineStr">
        <is>
          <t>PL</t>
        </is>
      </c>
      <c r="C726" s="5" t="inlineStr">
        <is>
          <t>Customer Service</t>
        </is>
      </c>
      <c r="D726" s="5" t="inlineStr">
        <is>
          <t>L2</t>
        </is>
      </c>
      <c r="E726" s="5" t="n">
        <v>1</v>
      </c>
      <c r="F726" s="5" t="n">
        <v>25300</v>
      </c>
      <c r="G726" s="41" t="n">
        <v>45588</v>
      </c>
      <c r="H726" s="41" t="n"/>
      <c r="I726" s="42">
        <f>IF(H726="",DATE(2099,12,31),H726)</f>
        <v/>
      </c>
      <c r="J726" s="23">
        <f>F726*E726</f>
        <v/>
      </c>
      <c r="K726" s="23">
        <f>J726*INDEX(Settings!$C$31:$C$36,MATCH(D726,Settings!$B$31:$B$36,0))</f>
        <v/>
      </c>
      <c r="L726" s="23">
        <f>J726+K726</f>
        <v/>
      </c>
      <c r="M726" s="23">
        <f>MIN(L726,Settings!$C$25)</f>
        <v/>
      </c>
      <c r="N726" s="23">
        <f>IF(B726="IT",L726*Settings!$C$11+L726*Settings!$C$12,M726*Settings!$C$16+M726*Settings!$C$17+L726*Settings!$C$18+L726*Settings!$C$19+L726*Settings!$C$20+L726*Settings!$C$21*Settings!$C$22)</f>
        <v/>
      </c>
      <c r="O726" s="23">
        <f>IF(B726="IT",J726/Settings!$C$13,0)</f>
        <v/>
      </c>
      <c r="P726" s="23">
        <f>L726+N726+O726</f>
        <v/>
      </c>
    </row>
    <row r="727">
      <c r="A727" s="5" t="inlineStr">
        <is>
          <t>E01114</t>
        </is>
      </c>
      <c r="B727" s="5" t="inlineStr">
        <is>
          <t>IT</t>
        </is>
      </c>
      <c r="C727" s="5" t="inlineStr">
        <is>
          <t>Tech</t>
        </is>
      </c>
      <c r="D727" s="5" t="inlineStr">
        <is>
          <t>L2</t>
        </is>
      </c>
      <c r="E727" s="5" t="n">
        <v>1</v>
      </c>
      <c r="F727" s="5" t="n">
        <v>33350</v>
      </c>
      <c r="G727" s="41" t="n">
        <v>45777</v>
      </c>
      <c r="H727" s="41" t="n">
        <v>46056</v>
      </c>
      <c r="I727" s="42">
        <f>IF(H727="",DATE(2099,12,31),H727)</f>
        <v/>
      </c>
      <c r="J727" s="23">
        <f>F727*E727</f>
        <v/>
      </c>
      <c r="K727" s="23">
        <f>J727*INDEX(Settings!$C$31:$C$36,MATCH(D727,Settings!$B$31:$B$36,0))</f>
        <v/>
      </c>
      <c r="L727" s="23">
        <f>J727+K727</f>
        <v/>
      </c>
      <c r="M727" s="23">
        <f>MIN(L727,Settings!$C$25)</f>
        <v/>
      </c>
      <c r="N727" s="23">
        <f>IF(B727="IT",L727*Settings!$C$11+L727*Settings!$C$12,M727*Settings!$C$16+M727*Settings!$C$17+L727*Settings!$C$18+L727*Settings!$C$19+L727*Settings!$C$20+L727*Settings!$C$21*Settings!$C$22)</f>
        <v/>
      </c>
      <c r="O727" s="23">
        <f>IF(B727="IT",J727/Settings!$C$13,0)</f>
        <v/>
      </c>
      <c r="P727" s="23">
        <f>L727+N727+O727</f>
        <v/>
      </c>
    </row>
    <row r="728">
      <c r="A728" s="5" t="inlineStr">
        <is>
          <t>E01115</t>
        </is>
      </c>
      <c r="B728" s="5" t="inlineStr">
        <is>
          <t>IT</t>
        </is>
      </c>
      <c r="C728" s="5" t="inlineStr">
        <is>
          <t>Operations</t>
        </is>
      </c>
      <c r="D728" s="5" t="inlineStr">
        <is>
          <t>L3</t>
        </is>
      </c>
      <c r="E728" s="5" t="n">
        <v>1</v>
      </c>
      <c r="F728" s="5" t="n">
        <v>39600</v>
      </c>
      <c r="G728" s="41" t="n">
        <v>44919</v>
      </c>
      <c r="H728" s="41" t="n"/>
      <c r="I728" s="42">
        <f>IF(H728="",DATE(2099,12,31),H728)</f>
        <v/>
      </c>
      <c r="J728" s="23">
        <f>F728*E728</f>
        <v/>
      </c>
      <c r="K728" s="23">
        <f>J728*INDEX(Settings!$C$31:$C$36,MATCH(D728,Settings!$B$31:$B$36,0))</f>
        <v/>
      </c>
      <c r="L728" s="23">
        <f>J728+K728</f>
        <v/>
      </c>
      <c r="M728" s="23">
        <f>MIN(L728,Settings!$C$25)</f>
        <v/>
      </c>
      <c r="N728" s="23">
        <f>IF(B728="IT",L728*Settings!$C$11+L728*Settings!$C$12,M728*Settings!$C$16+M728*Settings!$C$17+L728*Settings!$C$18+L728*Settings!$C$19+L728*Settings!$C$20+L728*Settings!$C$21*Settings!$C$22)</f>
        <v/>
      </c>
      <c r="O728" s="23">
        <f>IF(B728="IT",J728/Settings!$C$13,0)</f>
        <v/>
      </c>
      <c r="P728" s="23">
        <f>L728+N728+O728</f>
        <v/>
      </c>
    </row>
    <row r="729">
      <c r="A729" s="5" t="inlineStr">
        <is>
          <t>E01116</t>
        </is>
      </c>
      <c r="B729" s="5" t="inlineStr">
        <is>
          <t>IT</t>
        </is>
      </c>
      <c r="C729" s="5" t="inlineStr">
        <is>
          <t>Operations</t>
        </is>
      </c>
      <c r="D729" s="5" t="inlineStr">
        <is>
          <t>L6</t>
        </is>
      </c>
      <c r="E729" s="5" t="n">
        <v>1</v>
      </c>
      <c r="F729" s="5" t="n">
        <v>94050</v>
      </c>
      <c r="G729" s="41" t="n">
        <v>44165</v>
      </c>
      <c r="H729" s="41" t="n"/>
      <c r="I729" s="42">
        <f>IF(H729="",DATE(2099,12,31),H729)</f>
        <v/>
      </c>
      <c r="J729" s="23">
        <f>F729*E729</f>
        <v/>
      </c>
      <c r="K729" s="23">
        <f>J729*INDEX(Settings!$C$31:$C$36,MATCH(D729,Settings!$B$31:$B$36,0))</f>
        <v/>
      </c>
      <c r="L729" s="23">
        <f>J729+K729</f>
        <v/>
      </c>
      <c r="M729" s="23">
        <f>MIN(L729,Settings!$C$25)</f>
        <v/>
      </c>
      <c r="N729" s="23">
        <f>IF(B729="IT",L729*Settings!$C$11+L729*Settings!$C$12,M729*Settings!$C$16+M729*Settings!$C$17+L729*Settings!$C$18+L729*Settings!$C$19+L729*Settings!$C$20+L729*Settings!$C$21*Settings!$C$22)</f>
        <v/>
      </c>
      <c r="O729" s="23">
        <f>IF(B729="IT",J729/Settings!$C$13,0)</f>
        <v/>
      </c>
      <c r="P729" s="23">
        <f>L729+N729+O729</f>
        <v/>
      </c>
    </row>
    <row r="730">
      <c r="A730" s="5" t="inlineStr">
        <is>
          <t>E01117</t>
        </is>
      </c>
      <c r="B730" s="5" t="inlineStr">
        <is>
          <t>PL</t>
        </is>
      </c>
      <c r="C730" s="5" t="inlineStr">
        <is>
          <t>Tech</t>
        </is>
      </c>
      <c r="D730" s="5" t="inlineStr">
        <is>
          <t>L1</t>
        </is>
      </c>
      <c r="E730" s="5" t="n">
        <v>1</v>
      </c>
      <c r="F730" s="5" t="n">
        <v>25750</v>
      </c>
      <c r="G730" s="41" t="n">
        <v>45952</v>
      </c>
      <c r="H730" s="41" t="n"/>
      <c r="I730" s="42">
        <f>IF(H730="",DATE(2099,12,31),H730)</f>
        <v/>
      </c>
      <c r="J730" s="23">
        <f>F730*E730</f>
        <v/>
      </c>
      <c r="K730" s="23">
        <f>J730*INDEX(Settings!$C$31:$C$36,MATCH(D730,Settings!$B$31:$B$36,0))</f>
        <v/>
      </c>
      <c r="L730" s="23">
        <f>J730+K730</f>
        <v/>
      </c>
      <c r="M730" s="23">
        <f>MIN(L730,Settings!$C$25)</f>
        <v/>
      </c>
      <c r="N730" s="23">
        <f>IF(B730="IT",L730*Settings!$C$11+L730*Settings!$C$12,M730*Settings!$C$16+M730*Settings!$C$17+L730*Settings!$C$18+L730*Settings!$C$19+L730*Settings!$C$20+L730*Settings!$C$21*Settings!$C$22)</f>
        <v/>
      </c>
      <c r="O730" s="23">
        <f>IF(B730="IT",J730/Settings!$C$13,0)</f>
        <v/>
      </c>
      <c r="P730" s="23">
        <f>L730+N730+O730</f>
        <v/>
      </c>
    </row>
    <row r="731">
      <c r="A731" s="5" t="inlineStr">
        <is>
          <t>E01118</t>
        </is>
      </c>
      <c r="B731" s="5" t="inlineStr">
        <is>
          <t>PL</t>
        </is>
      </c>
      <c r="C731" s="5" t="inlineStr">
        <is>
          <t>Operations</t>
        </is>
      </c>
      <c r="D731" s="5" t="inlineStr">
        <is>
          <t>L2</t>
        </is>
      </c>
      <c r="E731" s="5" t="n">
        <v>1</v>
      </c>
      <c r="F731" s="5" t="n">
        <v>24900</v>
      </c>
      <c r="G731" s="41" t="n">
        <v>45605</v>
      </c>
      <c r="H731" s="41" t="n"/>
      <c r="I731" s="42">
        <f>IF(H731="",DATE(2099,12,31),H731)</f>
        <v/>
      </c>
      <c r="J731" s="23">
        <f>F731*E731</f>
        <v/>
      </c>
      <c r="K731" s="23">
        <f>J731*INDEX(Settings!$C$31:$C$36,MATCH(D731,Settings!$B$31:$B$36,0))</f>
        <v/>
      </c>
      <c r="L731" s="23">
        <f>J731+K731</f>
        <v/>
      </c>
      <c r="M731" s="23">
        <f>MIN(L731,Settings!$C$25)</f>
        <v/>
      </c>
      <c r="N731" s="23">
        <f>IF(B731="IT",L731*Settings!$C$11+L731*Settings!$C$12,M731*Settings!$C$16+M731*Settings!$C$17+L731*Settings!$C$18+L731*Settings!$C$19+L731*Settings!$C$20+L731*Settings!$C$21*Settings!$C$22)</f>
        <v/>
      </c>
      <c r="O731" s="23">
        <f>IF(B731="IT",J731/Settings!$C$13,0)</f>
        <v/>
      </c>
      <c r="P731" s="23">
        <f>L731+N731+O731</f>
        <v/>
      </c>
    </row>
    <row r="732">
      <c r="A732" s="5" t="inlineStr">
        <is>
          <t>E01119</t>
        </is>
      </c>
      <c r="B732" s="5" t="inlineStr">
        <is>
          <t>IT</t>
        </is>
      </c>
      <c r="C732" s="5" t="inlineStr">
        <is>
          <t>Operations</t>
        </is>
      </c>
      <c r="D732" s="5" t="inlineStr">
        <is>
          <t>L1</t>
        </is>
      </c>
      <c r="E732" s="5" t="n">
        <v>1</v>
      </c>
      <c r="F732" s="5" t="n">
        <v>25050</v>
      </c>
      <c r="G732" s="41" t="n">
        <v>45169</v>
      </c>
      <c r="H732" s="41" t="n"/>
      <c r="I732" s="42">
        <f>IF(H732="",DATE(2099,12,31),H732)</f>
        <v/>
      </c>
      <c r="J732" s="23">
        <f>F732*E732</f>
        <v/>
      </c>
      <c r="K732" s="23">
        <f>J732*INDEX(Settings!$C$31:$C$36,MATCH(D732,Settings!$B$31:$B$36,0))</f>
        <v/>
      </c>
      <c r="L732" s="23">
        <f>J732+K732</f>
        <v/>
      </c>
      <c r="M732" s="23">
        <f>MIN(L732,Settings!$C$25)</f>
        <v/>
      </c>
      <c r="N732" s="23">
        <f>IF(B732="IT",L732*Settings!$C$11+L732*Settings!$C$12,M732*Settings!$C$16+M732*Settings!$C$17+L732*Settings!$C$18+L732*Settings!$C$19+L732*Settings!$C$20+L732*Settings!$C$21*Settings!$C$22)</f>
        <v/>
      </c>
      <c r="O732" s="23">
        <f>IF(B732="IT",J732/Settings!$C$13,0)</f>
        <v/>
      </c>
      <c r="P732" s="23">
        <f>L732+N732+O732</f>
        <v/>
      </c>
    </row>
    <row r="733">
      <c r="A733" s="5" t="inlineStr">
        <is>
          <t>E01120</t>
        </is>
      </c>
      <c r="B733" s="5" t="inlineStr">
        <is>
          <t>IT</t>
        </is>
      </c>
      <c r="C733" s="5" t="inlineStr">
        <is>
          <t>Operations</t>
        </is>
      </c>
      <c r="D733" s="5" t="inlineStr">
        <is>
          <t>L1</t>
        </is>
      </c>
      <c r="E733" s="5" t="n">
        <v>1</v>
      </c>
      <c r="F733" s="5" t="n">
        <v>25000</v>
      </c>
      <c r="G733" s="41" t="n">
        <v>45048</v>
      </c>
      <c r="H733" s="41" t="n"/>
      <c r="I733" s="42">
        <f>IF(H733="",DATE(2099,12,31),H733)</f>
        <v/>
      </c>
      <c r="J733" s="23">
        <f>F733*E733</f>
        <v/>
      </c>
      <c r="K733" s="23">
        <f>J733*INDEX(Settings!$C$31:$C$36,MATCH(D733,Settings!$B$31:$B$36,0))</f>
        <v/>
      </c>
      <c r="L733" s="23">
        <f>J733+K733</f>
        <v/>
      </c>
      <c r="M733" s="23">
        <f>MIN(L733,Settings!$C$25)</f>
        <v/>
      </c>
      <c r="N733" s="23">
        <f>IF(B733="IT",L733*Settings!$C$11+L733*Settings!$C$12,M733*Settings!$C$16+M733*Settings!$C$17+L733*Settings!$C$18+L733*Settings!$C$19+L733*Settings!$C$20+L733*Settings!$C$21*Settings!$C$22)</f>
        <v/>
      </c>
      <c r="O733" s="23">
        <f>IF(B733="IT",J733/Settings!$C$13,0)</f>
        <v/>
      </c>
      <c r="P733" s="23">
        <f>L733+N733+O733</f>
        <v/>
      </c>
    </row>
    <row r="734">
      <c r="A734" s="5" t="inlineStr">
        <is>
          <t>E01121</t>
        </is>
      </c>
      <c r="B734" s="5" t="inlineStr">
        <is>
          <t>IT</t>
        </is>
      </c>
      <c r="C734" s="5" t="inlineStr">
        <is>
          <t>Customer Service</t>
        </is>
      </c>
      <c r="D734" s="5" t="inlineStr">
        <is>
          <t>L3</t>
        </is>
      </c>
      <c r="E734" s="5" t="n">
        <v>1</v>
      </c>
      <c r="F734" s="5" t="n">
        <v>39650</v>
      </c>
      <c r="G734" s="41" t="n">
        <v>45674</v>
      </c>
      <c r="H734" s="41" t="n"/>
      <c r="I734" s="42">
        <f>IF(H734="",DATE(2099,12,31),H734)</f>
        <v/>
      </c>
      <c r="J734" s="23">
        <f>F734*E734</f>
        <v/>
      </c>
      <c r="K734" s="23">
        <f>J734*INDEX(Settings!$C$31:$C$36,MATCH(D734,Settings!$B$31:$B$36,0))</f>
        <v/>
      </c>
      <c r="L734" s="23">
        <f>J734+K734</f>
        <v/>
      </c>
      <c r="M734" s="23">
        <f>MIN(L734,Settings!$C$25)</f>
        <v/>
      </c>
      <c r="N734" s="23">
        <f>IF(B734="IT",L734*Settings!$C$11+L734*Settings!$C$12,M734*Settings!$C$16+M734*Settings!$C$17+L734*Settings!$C$18+L734*Settings!$C$19+L734*Settings!$C$20+L734*Settings!$C$21*Settings!$C$22)</f>
        <v/>
      </c>
      <c r="O734" s="23">
        <f>IF(B734="IT",J734/Settings!$C$13,0)</f>
        <v/>
      </c>
      <c r="P734" s="23">
        <f>L734+N734+O734</f>
        <v/>
      </c>
    </row>
    <row r="735">
      <c r="A735" s="5" t="inlineStr">
        <is>
          <t>E01122</t>
        </is>
      </c>
      <c r="B735" s="5" t="inlineStr">
        <is>
          <t>PL</t>
        </is>
      </c>
      <c r="C735" s="5" t="inlineStr">
        <is>
          <t>Customer Service</t>
        </is>
      </c>
      <c r="D735" s="5" t="inlineStr">
        <is>
          <t>L3</t>
        </is>
      </c>
      <c r="E735" s="5" t="n">
        <v>1</v>
      </c>
      <c r="F735" s="5" t="n">
        <v>30650</v>
      </c>
      <c r="G735" s="41" t="n">
        <v>44902</v>
      </c>
      <c r="H735" s="41" t="n"/>
      <c r="I735" s="42">
        <f>IF(H735="",DATE(2099,12,31),H735)</f>
        <v/>
      </c>
      <c r="J735" s="23">
        <f>F735*E735</f>
        <v/>
      </c>
      <c r="K735" s="23">
        <f>J735*INDEX(Settings!$C$31:$C$36,MATCH(D735,Settings!$B$31:$B$36,0))</f>
        <v/>
      </c>
      <c r="L735" s="23">
        <f>J735+K735</f>
        <v/>
      </c>
      <c r="M735" s="23">
        <f>MIN(L735,Settings!$C$25)</f>
        <v/>
      </c>
      <c r="N735" s="23">
        <f>IF(B735="IT",L735*Settings!$C$11+L735*Settings!$C$12,M735*Settings!$C$16+M735*Settings!$C$17+L735*Settings!$C$18+L735*Settings!$C$19+L735*Settings!$C$20+L735*Settings!$C$21*Settings!$C$22)</f>
        <v/>
      </c>
      <c r="O735" s="23">
        <f>IF(B735="IT",J735/Settings!$C$13,0)</f>
        <v/>
      </c>
      <c r="P735" s="23">
        <f>L735+N735+O735</f>
        <v/>
      </c>
    </row>
    <row r="736">
      <c r="A736" s="5" t="inlineStr">
        <is>
          <t>E01123</t>
        </is>
      </c>
      <c r="B736" s="5" t="inlineStr">
        <is>
          <t>PL</t>
        </is>
      </c>
      <c r="C736" s="5" t="inlineStr">
        <is>
          <t>Tech</t>
        </is>
      </c>
      <c r="D736" s="5" t="inlineStr">
        <is>
          <t>L1</t>
        </is>
      </c>
      <c r="E736" s="5" t="n">
        <v>1</v>
      </c>
      <c r="F736" s="5" t="n">
        <v>22600</v>
      </c>
      <c r="G736" s="41" t="n">
        <v>45963</v>
      </c>
      <c r="H736" s="41" t="n"/>
      <c r="I736" s="42">
        <f>IF(H736="",DATE(2099,12,31),H736)</f>
        <v/>
      </c>
      <c r="J736" s="23">
        <f>F736*E736</f>
        <v/>
      </c>
      <c r="K736" s="23">
        <f>J736*INDEX(Settings!$C$31:$C$36,MATCH(D736,Settings!$B$31:$B$36,0))</f>
        <v/>
      </c>
      <c r="L736" s="23">
        <f>J736+K736</f>
        <v/>
      </c>
      <c r="M736" s="23">
        <f>MIN(L736,Settings!$C$25)</f>
        <v/>
      </c>
      <c r="N736" s="23">
        <f>IF(B736="IT",L736*Settings!$C$11+L736*Settings!$C$12,M736*Settings!$C$16+M736*Settings!$C$17+L736*Settings!$C$18+L736*Settings!$C$19+L736*Settings!$C$20+L736*Settings!$C$21*Settings!$C$22)</f>
        <v/>
      </c>
      <c r="O736" s="23">
        <f>IF(B736="IT",J736/Settings!$C$13,0)</f>
        <v/>
      </c>
      <c r="P736" s="23">
        <f>L736+N736+O736</f>
        <v/>
      </c>
    </row>
    <row r="737">
      <c r="A737" s="5" t="inlineStr">
        <is>
          <t>E01126</t>
        </is>
      </c>
      <c r="B737" s="5" t="inlineStr">
        <is>
          <t>PL</t>
        </is>
      </c>
      <c r="C737" s="5" t="inlineStr">
        <is>
          <t>HR</t>
        </is>
      </c>
      <c r="D737" s="5" t="inlineStr">
        <is>
          <t>L3</t>
        </is>
      </c>
      <c r="E737" s="5" t="n">
        <v>1</v>
      </c>
      <c r="F737" s="5" t="n">
        <v>34450</v>
      </c>
      <c r="G737" s="41" t="n">
        <v>44081</v>
      </c>
      <c r="H737" s="41" t="n"/>
      <c r="I737" s="42">
        <f>IF(H737="",DATE(2099,12,31),H737)</f>
        <v/>
      </c>
      <c r="J737" s="23">
        <f>F737*E737</f>
        <v/>
      </c>
      <c r="K737" s="23">
        <f>J737*INDEX(Settings!$C$31:$C$36,MATCH(D737,Settings!$B$31:$B$36,0))</f>
        <v/>
      </c>
      <c r="L737" s="23">
        <f>J737+K737</f>
        <v/>
      </c>
      <c r="M737" s="23">
        <f>MIN(L737,Settings!$C$25)</f>
        <v/>
      </c>
      <c r="N737" s="23">
        <f>IF(B737="IT",L737*Settings!$C$11+L737*Settings!$C$12,M737*Settings!$C$16+M737*Settings!$C$17+L737*Settings!$C$18+L737*Settings!$C$19+L737*Settings!$C$20+L737*Settings!$C$21*Settings!$C$22)</f>
        <v/>
      </c>
      <c r="O737" s="23">
        <f>IF(B737="IT",J737/Settings!$C$13,0)</f>
        <v/>
      </c>
      <c r="P737" s="23">
        <f>L737+N737+O737</f>
        <v/>
      </c>
    </row>
    <row r="738">
      <c r="A738" s="5" t="inlineStr">
        <is>
          <t>E01127</t>
        </is>
      </c>
      <c r="B738" s="5" t="inlineStr">
        <is>
          <t>IT</t>
        </is>
      </c>
      <c r="C738" s="5" t="inlineStr">
        <is>
          <t>Sales</t>
        </is>
      </c>
      <c r="D738" s="5" t="inlineStr">
        <is>
          <t>L1</t>
        </is>
      </c>
      <c r="E738" s="5" t="n">
        <v>1</v>
      </c>
      <c r="F738" s="5" t="n">
        <v>20700</v>
      </c>
      <c r="G738" s="41" t="n">
        <v>45853</v>
      </c>
      <c r="H738" s="41" t="n"/>
      <c r="I738" s="42">
        <f>IF(H738="",DATE(2099,12,31),H738)</f>
        <v/>
      </c>
      <c r="J738" s="23">
        <f>F738*E738</f>
        <v/>
      </c>
      <c r="K738" s="23">
        <f>J738*INDEX(Settings!$C$31:$C$36,MATCH(D738,Settings!$B$31:$B$36,0))</f>
        <v/>
      </c>
      <c r="L738" s="23">
        <f>J738+K738</f>
        <v/>
      </c>
      <c r="M738" s="23">
        <f>MIN(L738,Settings!$C$25)</f>
        <v/>
      </c>
      <c r="N738" s="23">
        <f>IF(B738="IT",L738*Settings!$C$11+L738*Settings!$C$12,M738*Settings!$C$16+M738*Settings!$C$17+L738*Settings!$C$18+L738*Settings!$C$19+L738*Settings!$C$20+L738*Settings!$C$21*Settings!$C$22)</f>
        <v/>
      </c>
      <c r="O738" s="23">
        <f>IF(B738="IT",J738/Settings!$C$13,0)</f>
        <v/>
      </c>
      <c r="P738" s="23">
        <f>L738+N738+O738</f>
        <v/>
      </c>
    </row>
    <row r="739">
      <c r="A739" s="5" t="inlineStr">
        <is>
          <t>E01129</t>
        </is>
      </c>
      <c r="B739" s="5" t="inlineStr">
        <is>
          <t>PL</t>
        </is>
      </c>
      <c r="C739" s="5" t="inlineStr">
        <is>
          <t>Sales</t>
        </is>
      </c>
      <c r="D739" s="5" t="inlineStr">
        <is>
          <t>L3</t>
        </is>
      </c>
      <c r="E739" s="5" t="n">
        <v>1</v>
      </c>
      <c r="F739" s="5" t="n">
        <v>31200</v>
      </c>
      <c r="G739" s="41" t="n">
        <v>45944</v>
      </c>
      <c r="H739" s="41" t="n"/>
      <c r="I739" s="42">
        <f>IF(H739="",DATE(2099,12,31),H739)</f>
        <v/>
      </c>
      <c r="J739" s="23">
        <f>F739*E739</f>
        <v/>
      </c>
      <c r="K739" s="23">
        <f>J739*INDEX(Settings!$C$31:$C$36,MATCH(D739,Settings!$B$31:$B$36,0))</f>
        <v/>
      </c>
      <c r="L739" s="23">
        <f>J739+K739</f>
        <v/>
      </c>
      <c r="M739" s="23">
        <f>MIN(L739,Settings!$C$25)</f>
        <v/>
      </c>
      <c r="N739" s="23">
        <f>IF(B739="IT",L739*Settings!$C$11+L739*Settings!$C$12,M739*Settings!$C$16+M739*Settings!$C$17+L739*Settings!$C$18+L739*Settings!$C$19+L739*Settings!$C$20+L739*Settings!$C$21*Settings!$C$22)</f>
        <v/>
      </c>
      <c r="O739" s="23">
        <f>IF(B739="IT",J739/Settings!$C$13,0)</f>
        <v/>
      </c>
      <c r="P739" s="23">
        <f>L739+N739+O739</f>
        <v/>
      </c>
    </row>
    <row r="740">
      <c r="A740" s="5" t="inlineStr">
        <is>
          <t>E01131</t>
        </is>
      </c>
      <c r="B740" s="5" t="inlineStr">
        <is>
          <t>IT</t>
        </is>
      </c>
      <c r="C740" s="5" t="inlineStr">
        <is>
          <t>Operations</t>
        </is>
      </c>
      <c r="D740" s="5" t="inlineStr">
        <is>
          <t>L5</t>
        </is>
      </c>
      <c r="E740" s="5" t="n">
        <v>1</v>
      </c>
      <c r="F740" s="5" t="n">
        <v>68850</v>
      </c>
      <c r="G740" s="41" t="n">
        <v>46100</v>
      </c>
      <c r="H740" s="41" t="n"/>
      <c r="I740" s="42">
        <f>IF(H740="",DATE(2099,12,31),H740)</f>
        <v/>
      </c>
      <c r="J740" s="23">
        <f>F740*E740</f>
        <v/>
      </c>
      <c r="K740" s="23">
        <f>J740*INDEX(Settings!$C$31:$C$36,MATCH(D740,Settings!$B$31:$B$36,0))</f>
        <v/>
      </c>
      <c r="L740" s="23">
        <f>J740+K740</f>
        <v/>
      </c>
      <c r="M740" s="23">
        <f>MIN(L740,Settings!$C$25)</f>
        <v/>
      </c>
      <c r="N740" s="23">
        <f>IF(B740="IT",L740*Settings!$C$11+L740*Settings!$C$12,M740*Settings!$C$16+M740*Settings!$C$17+L740*Settings!$C$18+L740*Settings!$C$19+L740*Settings!$C$20+L740*Settings!$C$21*Settings!$C$22)</f>
        <v/>
      </c>
      <c r="O740" s="23">
        <f>IF(B740="IT",J740/Settings!$C$13,0)</f>
        <v/>
      </c>
      <c r="P740" s="23">
        <f>L740+N740+O740</f>
        <v/>
      </c>
    </row>
    <row r="741">
      <c r="A741" s="5" t="inlineStr">
        <is>
          <t>E01132</t>
        </is>
      </c>
      <c r="B741" s="5" t="inlineStr">
        <is>
          <t>IT</t>
        </is>
      </c>
      <c r="C741" s="5" t="inlineStr">
        <is>
          <t>Operations</t>
        </is>
      </c>
      <c r="D741" s="5" t="inlineStr">
        <is>
          <t>L2</t>
        </is>
      </c>
      <c r="E741" s="5" t="n">
        <v>1</v>
      </c>
      <c r="F741" s="5" t="n">
        <v>28500</v>
      </c>
      <c r="G741" s="41" t="n">
        <v>45544</v>
      </c>
      <c r="H741" s="41" t="n"/>
      <c r="I741" s="42">
        <f>IF(H741="",DATE(2099,12,31),H741)</f>
        <v/>
      </c>
      <c r="J741" s="23">
        <f>F741*E741</f>
        <v/>
      </c>
      <c r="K741" s="23">
        <f>J741*INDEX(Settings!$C$31:$C$36,MATCH(D741,Settings!$B$31:$B$36,0))</f>
        <v/>
      </c>
      <c r="L741" s="23">
        <f>J741+K741</f>
        <v/>
      </c>
      <c r="M741" s="23">
        <f>MIN(L741,Settings!$C$25)</f>
        <v/>
      </c>
      <c r="N741" s="23">
        <f>IF(B741="IT",L741*Settings!$C$11+L741*Settings!$C$12,M741*Settings!$C$16+M741*Settings!$C$17+L741*Settings!$C$18+L741*Settings!$C$19+L741*Settings!$C$20+L741*Settings!$C$21*Settings!$C$22)</f>
        <v/>
      </c>
      <c r="O741" s="23">
        <f>IF(B741="IT",J741/Settings!$C$13,0)</f>
        <v/>
      </c>
      <c r="P741" s="23">
        <f>L741+N741+O741</f>
        <v/>
      </c>
    </row>
    <row r="742">
      <c r="A742" s="5" t="inlineStr">
        <is>
          <t>E01133</t>
        </is>
      </c>
      <c r="B742" s="5" t="inlineStr">
        <is>
          <t>PL</t>
        </is>
      </c>
      <c r="C742" s="5" t="inlineStr">
        <is>
          <t>Customer Service</t>
        </is>
      </c>
      <c r="D742" s="5" t="inlineStr">
        <is>
          <t>L3</t>
        </is>
      </c>
      <c r="E742" s="5" t="n">
        <v>1</v>
      </c>
      <c r="F742" s="5" t="n">
        <v>28900</v>
      </c>
      <c r="G742" s="41" t="n">
        <v>45901</v>
      </c>
      <c r="H742" s="41" t="n">
        <v>46155</v>
      </c>
      <c r="I742" s="42">
        <f>IF(H742="",DATE(2099,12,31),H742)</f>
        <v/>
      </c>
      <c r="J742" s="23">
        <f>F742*E742</f>
        <v/>
      </c>
      <c r="K742" s="23">
        <f>J742*INDEX(Settings!$C$31:$C$36,MATCH(D742,Settings!$B$31:$B$36,0))</f>
        <v/>
      </c>
      <c r="L742" s="23">
        <f>J742+K742</f>
        <v/>
      </c>
      <c r="M742" s="23">
        <f>MIN(L742,Settings!$C$25)</f>
        <v/>
      </c>
      <c r="N742" s="23">
        <f>IF(B742="IT",L742*Settings!$C$11+L742*Settings!$C$12,M742*Settings!$C$16+M742*Settings!$C$17+L742*Settings!$C$18+L742*Settings!$C$19+L742*Settings!$C$20+L742*Settings!$C$21*Settings!$C$22)</f>
        <v/>
      </c>
      <c r="O742" s="23">
        <f>IF(B742="IT",J742/Settings!$C$13,0)</f>
        <v/>
      </c>
      <c r="P742" s="23">
        <f>L742+N742+O742</f>
        <v/>
      </c>
    </row>
    <row r="743">
      <c r="A743" s="5" t="inlineStr">
        <is>
          <t>E01134</t>
        </is>
      </c>
      <c r="B743" s="5" t="inlineStr">
        <is>
          <t>IT</t>
        </is>
      </c>
      <c r="C743" s="5" t="inlineStr">
        <is>
          <t>Operations</t>
        </is>
      </c>
      <c r="D743" s="5" t="inlineStr">
        <is>
          <t>L4</t>
        </is>
      </c>
      <c r="E743" s="5" t="n">
        <v>1</v>
      </c>
      <c r="F743" s="5" t="n">
        <v>50200</v>
      </c>
      <c r="G743" s="41" t="n">
        <v>44574</v>
      </c>
      <c r="H743" s="41" t="n"/>
      <c r="I743" s="42">
        <f>IF(H743="",DATE(2099,12,31),H743)</f>
        <v/>
      </c>
      <c r="J743" s="23">
        <f>F743*E743</f>
        <v/>
      </c>
      <c r="K743" s="23">
        <f>J743*INDEX(Settings!$C$31:$C$36,MATCH(D743,Settings!$B$31:$B$36,0))</f>
        <v/>
      </c>
      <c r="L743" s="23">
        <f>J743+K743</f>
        <v/>
      </c>
      <c r="M743" s="23">
        <f>MIN(L743,Settings!$C$25)</f>
        <v/>
      </c>
      <c r="N743" s="23">
        <f>IF(B743="IT",L743*Settings!$C$11+L743*Settings!$C$12,M743*Settings!$C$16+M743*Settings!$C$17+L743*Settings!$C$18+L743*Settings!$C$19+L743*Settings!$C$20+L743*Settings!$C$21*Settings!$C$22)</f>
        <v/>
      </c>
      <c r="O743" s="23">
        <f>IF(B743="IT",J743/Settings!$C$13,0)</f>
        <v/>
      </c>
      <c r="P743" s="23">
        <f>L743+N743+O743</f>
        <v/>
      </c>
    </row>
    <row r="744">
      <c r="A744" s="5" t="inlineStr">
        <is>
          <t>E01135</t>
        </is>
      </c>
      <c r="B744" s="5" t="inlineStr">
        <is>
          <t>IT</t>
        </is>
      </c>
      <c r="C744" s="5" t="inlineStr">
        <is>
          <t>Sales</t>
        </is>
      </c>
      <c r="D744" s="5" t="inlineStr">
        <is>
          <t>L5</t>
        </is>
      </c>
      <c r="E744" s="5" t="n">
        <v>0.8</v>
      </c>
      <c r="F744" s="5" t="n">
        <v>79850</v>
      </c>
      <c r="G744" s="41" t="n">
        <v>45616</v>
      </c>
      <c r="H744" s="41" t="n"/>
      <c r="I744" s="42">
        <f>IF(H744="",DATE(2099,12,31),H744)</f>
        <v/>
      </c>
      <c r="J744" s="23">
        <f>F744*E744</f>
        <v/>
      </c>
      <c r="K744" s="23">
        <f>J744*INDEX(Settings!$C$31:$C$36,MATCH(D744,Settings!$B$31:$B$36,0))</f>
        <v/>
      </c>
      <c r="L744" s="23">
        <f>J744+K744</f>
        <v/>
      </c>
      <c r="M744" s="23">
        <f>MIN(L744,Settings!$C$25)</f>
        <v/>
      </c>
      <c r="N744" s="23">
        <f>IF(B744="IT",L744*Settings!$C$11+L744*Settings!$C$12,M744*Settings!$C$16+M744*Settings!$C$17+L744*Settings!$C$18+L744*Settings!$C$19+L744*Settings!$C$20+L744*Settings!$C$21*Settings!$C$22)</f>
        <v/>
      </c>
      <c r="O744" s="23">
        <f>IF(B744="IT",J744/Settings!$C$13,0)</f>
        <v/>
      </c>
      <c r="P744" s="23">
        <f>L744+N744+O744</f>
        <v/>
      </c>
    </row>
    <row r="745">
      <c r="A745" s="5" t="inlineStr">
        <is>
          <t>E01136</t>
        </is>
      </c>
      <c r="B745" s="5" t="inlineStr">
        <is>
          <t>PL</t>
        </is>
      </c>
      <c r="C745" s="5" t="inlineStr">
        <is>
          <t>Customer Service</t>
        </is>
      </c>
      <c r="D745" s="5" t="inlineStr">
        <is>
          <t>L2</t>
        </is>
      </c>
      <c r="E745" s="5" t="n">
        <v>1</v>
      </c>
      <c r="F745" s="5" t="n">
        <v>21100</v>
      </c>
      <c r="G745" s="41" t="n">
        <v>46118</v>
      </c>
      <c r="H745" s="41" t="n"/>
      <c r="I745" s="42">
        <f>IF(H745="",DATE(2099,12,31),H745)</f>
        <v/>
      </c>
      <c r="J745" s="23">
        <f>F745*E745</f>
        <v/>
      </c>
      <c r="K745" s="23">
        <f>J745*INDEX(Settings!$C$31:$C$36,MATCH(D745,Settings!$B$31:$B$36,0))</f>
        <v/>
      </c>
      <c r="L745" s="23">
        <f>J745+K745</f>
        <v/>
      </c>
      <c r="M745" s="23">
        <f>MIN(L745,Settings!$C$25)</f>
        <v/>
      </c>
      <c r="N745" s="23">
        <f>IF(B745="IT",L745*Settings!$C$11+L745*Settings!$C$12,M745*Settings!$C$16+M745*Settings!$C$17+L745*Settings!$C$18+L745*Settings!$C$19+L745*Settings!$C$20+L745*Settings!$C$21*Settings!$C$22)</f>
        <v/>
      </c>
      <c r="O745" s="23">
        <f>IF(B745="IT",J745/Settings!$C$13,0)</f>
        <v/>
      </c>
      <c r="P745" s="23">
        <f>L745+N745+O745</f>
        <v/>
      </c>
    </row>
    <row r="746">
      <c r="A746" s="5" t="inlineStr">
        <is>
          <t>E01137</t>
        </is>
      </c>
      <c r="B746" s="5" t="inlineStr">
        <is>
          <t>PL</t>
        </is>
      </c>
      <c r="C746" s="5" t="inlineStr">
        <is>
          <t>Customer Service</t>
        </is>
      </c>
      <c r="D746" s="5" t="inlineStr">
        <is>
          <t>L3</t>
        </is>
      </c>
      <c r="E746" s="5" t="n">
        <v>1</v>
      </c>
      <c r="F746" s="5" t="n">
        <v>31350</v>
      </c>
      <c r="G746" s="41" t="n">
        <v>45183</v>
      </c>
      <c r="H746" s="41" t="n"/>
      <c r="I746" s="42">
        <f>IF(H746="",DATE(2099,12,31),H746)</f>
        <v/>
      </c>
      <c r="J746" s="23">
        <f>F746*E746</f>
        <v/>
      </c>
      <c r="K746" s="23">
        <f>J746*INDEX(Settings!$C$31:$C$36,MATCH(D746,Settings!$B$31:$B$36,0))</f>
        <v/>
      </c>
      <c r="L746" s="23">
        <f>J746+K746</f>
        <v/>
      </c>
      <c r="M746" s="23">
        <f>MIN(L746,Settings!$C$25)</f>
        <v/>
      </c>
      <c r="N746" s="23">
        <f>IF(B746="IT",L746*Settings!$C$11+L746*Settings!$C$12,M746*Settings!$C$16+M746*Settings!$C$17+L746*Settings!$C$18+L746*Settings!$C$19+L746*Settings!$C$20+L746*Settings!$C$21*Settings!$C$22)</f>
        <v/>
      </c>
      <c r="O746" s="23">
        <f>IF(B746="IT",J746/Settings!$C$13,0)</f>
        <v/>
      </c>
      <c r="P746" s="23">
        <f>L746+N746+O746</f>
        <v/>
      </c>
    </row>
    <row r="747">
      <c r="A747" s="5" t="inlineStr">
        <is>
          <t>E01139</t>
        </is>
      </c>
      <c r="B747" s="5" t="inlineStr">
        <is>
          <t>IT</t>
        </is>
      </c>
      <c r="C747" s="5" t="inlineStr">
        <is>
          <t>Customer Service</t>
        </is>
      </c>
      <c r="D747" s="5" t="inlineStr">
        <is>
          <t>L2</t>
        </is>
      </c>
      <c r="E747" s="5" t="n">
        <v>1</v>
      </c>
      <c r="F747" s="5" t="n">
        <v>30500</v>
      </c>
      <c r="G747" s="41" t="n">
        <v>45295</v>
      </c>
      <c r="H747" s="41" t="n"/>
      <c r="I747" s="42">
        <f>IF(H747="",DATE(2099,12,31),H747)</f>
        <v/>
      </c>
      <c r="J747" s="23">
        <f>F747*E747</f>
        <v/>
      </c>
      <c r="K747" s="23">
        <f>J747*INDEX(Settings!$C$31:$C$36,MATCH(D747,Settings!$B$31:$B$36,0))</f>
        <v/>
      </c>
      <c r="L747" s="23">
        <f>J747+K747</f>
        <v/>
      </c>
      <c r="M747" s="23">
        <f>MIN(L747,Settings!$C$25)</f>
        <v/>
      </c>
      <c r="N747" s="23">
        <f>IF(B747="IT",L747*Settings!$C$11+L747*Settings!$C$12,M747*Settings!$C$16+M747*Settings!$C$17+L747*Settings!$C$18+L747*Settings!$C$19+L747*Settings!$C$20+L747*Settings!$C$21*Settings!$C$22)</f>
        <v/>
      </c>
      <c r="O747" s="23">
        <f>IF(B747="IT",J747/Settings!$C$13,0)</f>
        <v/>
      </c>
      <c r="P747" s="23">
        <f>L747+N747+O747</f>
        <v/>
      </c>
    </row>
    <row r="748">
      <c r="A748" s="5" t="inlineStr">
        <is>
          <t>E01143</t>
        </is>
      </c>
      <c r="B748" s="5" t="inlineStr">
        <is>
          <t>IT</t>
        </is>
      </c>
      <c r="C748" s="5" t="inlineStr">
        <is>
          <t>Customer Service</t>
        </is>
      </c>
      <c r="D748" s="5" t="inlineStr">
        <is>
          <t>L4</t>
        </is>
      </c>
      <c r="E748" s="5" t="n">
        <v>1</v>
      </c>
      <c r="F748" s="5" t="n">
        <v>45250</v>
      </c>
      <c r="G748" s="41" t="n">
        <v>45975</v>
      </c>
      <c r="H748" s="41" t="n"/>
      <c r="I748" s="42">
        <f>IF(H748="",DATE(2099,12,31),H748)</f>
        <v/>
      </c>
      <c r="J748" s="23">
        <f>F748*E748</f>
        <v/>
      </c>
      <c r="K748" s="23">
        <f>J748*INDEX(Settings!$C$31:$C$36,MATCH(D748,Settings!$B$31:$B$36,0))</f>
        <v/>
      </c>
      <c r="L748" s="23">
        <f>J748+K748</f>
        <v/>
      </c>
      <c r="M748" s="23">
        <f>MIN(L748,Settings!$C$25)</f>
        <v/>
      </c>
      <c r="N748" s="23">
        <f>IF(B748="IT",L748*Settings!$C$11+L748*Settings!$C$12,M748*Settings!$C$16+M748*Settings!$C$17+L748*Settings!$C$18+L748*Settings!$C$19+L748*Settings!$C$20+L748*Settings!$C$21*Settings!$C$22)</f>
        <v/>
      </c>
      <c r="O748" s="23">
        <f>IF(B748="IT",J748/Settings!$C$13,0)</f>
        <v/>
      </c>
      <c r="P748" s="23">
        <f>L748+N748+O748</f>
        <v/>
      </c>
    </row>
    <row r="749">
      <c r="A749" s="5" t="inlineStr">
        <is>
          <t>E01144</t>
        </is>
      </c>
      <c r="B749" s="5" t="inlineStr">
        <is>
          <t>IT</t>
        </is>
      </c>
      <c r="C749" s="5" t="inlineStr">
        <is>
          <t>Finance</t>
        </is>
      </c>
      <c r="D749" s="5" t="inlineStr">
        <is>
          <t>L2</t>
        </is>
      </c>
      <c r="E749" s="5" t="n">
        <v>1</v>
      </c>
      <c r="F749" s="5" t="n">
        <v>29900</v>
      </c>
      <c r="G749" s="41" t="n">
        <v>46070</v>
      </c>
      <c r="H749" s="41" t="n">
        <v>46180</v>
      </c>
      <c r="I749" s="42">
        <f>IF(H749="",DATE(2099,12,31),H749)</f>
        <v/>
      </c>
      <c r="J749" s="23">
        <f>F749*E749</f>
        <v/>
      </c>
      <c r="K749" s="23">
        <f>J749*INDEX(Settings!$C$31:$C$36,MATCH(D749,Settings!$B$31:$B$36,0))</f>
        <v/>
      </c>
      <c r="L749" s="23">
        <f>J749+K749</f>
        <v/>
      </c>
      <c r="M749" s="23">
        <f>MIN(L749,Settings!$C$25)</f>
        <v/>
      </c>
      <c r="N749" s="23">
        <f>IF(B749="IT",L749*Settings!$C$11+L749*Settings!$C$12,M749*Settings!$C$16+M749*Settings!$C$17+L749*Settings!$C$18+L749*Settings!$C$19+L749*Settings!$C$20+L749*Settings!$C$21*Settings!$C$22)</f>
        <v/>
      </c>
      <c r="O749" s="23">
        <f>IF(B749="IT",J749/Settings!$C$13,0)</f>
        <v/>
      </c>
      <c r="P749" s="23">
        <f>L749+N749+O749</f>
        <v/>
      </c>
    </row>
    <row r="750">
      <c r="A750" s="5" t="inlineStr">
        <is>
          <t>E01146</t>
        </is>
      </c>
      <c r="B750" s="5" t="inlineStr">
        <is>
          <t>PL</t>
        </is>
      </c>
      <c r="C750" s="5" t="inlineStr">
        <is>
          <t>Customer Service</t>
        </is>
      </c>
      <c r="D750" s="5" t="inlineStr">
        <is>
          <t>L1</t>
        </is>
      </c>
      <c r="E750" s="5" t="n">
        <v>1</v>
      </c>
      <c r="F750" s="5" t="n">
        <v>17100</v>
      </c>
      <c r="G750" s="41" t="n">
        <v>41109</v>
      </c>
      <c r="H750" s="41" t="n">
        <v>45887</v>
      </c>
      <c r="I750" s="42">
        <f>IF(H750="",DATE(2099,12,31),H750)</f>
        <v/>
      </c>
      <c r="J750" s="23">
        <f>F750*E750</f>
        <v/>
      </c>
      <c r="K750" s="23">
        <f>J750*INDEX(Settings!$C$31:$C$36,MATCH(D750,Settings!$B$31:$B$36,0))</f>
        <v/>
      </c>
      <c r="L750" s="23">
        <f>J750+K750</f>
        <v/>
      </c>
      <c r="M750" s="23">
        <f>MIN(L750,Settings!$C$25)</f>
        <v/>
      </c>
      <c r="N750" s="23">
        <f>IF(B750="IT",L750*Settings!$C$11+L750*Settings!$C$12,M750*Settings!$C$16+M750*Settings!$C$17+L750*Settings!$C$18+L750*Settings!$C$19+L750*Settings!$C$20+L750*Settings!$C$21*Settings!$C$22)</f>
        <v/>
      </c>
      <c r="O750" s="23">
        <f>IF(B750="IT",J750/Settings!$C$13,0)</f>
        <v/>
      </c>
      <c r="P750" s="23">
        <f>L750+N750+O750</f>
        <v/>
      </c>
    </row>
    <row r="751">
      <c r="A751" s="5" t="inlineStr">
        <is>
          <t>E01147</t>
        </is>
      </c>
      <c r="B751" s="5" t="inlineStr">
        <is>
          <t>PL</t>
        </is>
      </c>
      <c r="C751" s="5" t="inlineStr">
        <is>
          <t>Customer Service</t>
        </is>
      </c>
      <c r="D751" s="5" t="inlineStr">
        <is>
          <t>L1</t>
        </is>
      </c>
      <c r="E751" s="5" t="n">
        <v>1</v>
      </c>
      <c r="F751" s="5" t="n">
        <v>19300</v>
      </c>
      <c r="G751" s="41" t="n">
        <v>44360</v>
      </c>
      <c r="H751" s="41" t="n"/>
      <c r="I751" s="42">
        <f>IF(H751="",DATE(2099,12,31),H751)</f>
        <v/>
      </c>
      <c r="J751" s="23">
        <f>F751*E751</f>
        <v/>
      </c>
      <c r="K751" s="23">
        <f>J751*INDEX(Settings!$C$31:$C$36,MATCH(D751,Settings!$B$31:$B$36,0))</f>
        <v/>
      </c>
      <c r="L751" s="23">
        <f>J751+K751</f>
        <v/>
      </c>
      <c r="M751" s="23">
        <f>MIN(L751,Settings!$C$25)</f>
        <v/>
      </c>
      <c r="N751" s="23">
        <f>IF(B751="IT",L751*Settings!$C$11+L751*Settings!$C$12,M751*Settings!$C$16+M751*Settings!$C$17+L751*Settings!$C$18+L751*Settings!$C$19+L751*Settings!$C$20+L751*Settings!$C$21*Settings!$C$22)</f>
        <v/>
      </c>
      <c r="O751" s="23">
        <f>IF(B751="IT",J751/Settings!$C$13,0)</f>
        <v/>
      </c>
      <c r="P751" s="23">
        <f>L751+N751+O751</f>
        <v/>
      </c>
    </row>
    <row r="752">
      <c r="A752" s="5" t="inlineStr">
        <is>
          <t>E01149</t>
        </is>
      </c>
      <c r="B752" s="5" t="inlineStr">
        <is>
          <t>IT</t>
        </is>
      </c>
      <c r="C752" s="5" t="inlineStr">
        <is>
          <t>Operations</t>
        </is>
      </c>
      <c r="D752" s="5" t="inlineStr">
        <is>
          <t>L1</t>
        </is>
      </c>
      <c r="E752" s="5" t="n">
        <v>1</v>
      </c>
      <c r="F752" s="5" t="n">
        <v>26700</v>
      </c>
      <c r="G752" s="41" t="n">
        <v>43577</v>
      </c>
      <c r="H752" s="41" t="n"/>
      <c r="I752" s="42">
        <f>IF(H752="",DATE(2099,12,31),H752)</f>
        <v/>
      </c>
      <c r="J752" s="23">
        <f>F752*E752</f>
        <v/>
      </c>
      <c r="K752" s="23">
        <f>J752*INDEX(Settings!$C$31:$C$36,MATCH(D752,Settings!$B$31:$B$36,0))</f>
        <v/>
      </c>
      <c r="L752" s="23">
        <f>J752+K752</f>
        <v/>
      </c>
      <c r="M752" s="23">
        <f>MIN(L752,Settings!$C$25)</f>
        <v/>
      </c>
      <c r="N752" s="23">
        <f>IF(B752="IT",L752*Settings!$C$11+L752*Settings!$C$12,M752*Settings!$C$16+M752*Settings!$C$17+L752*Settings!$C$18+L752*Settings!$C$19+L752*Settings!$C$20+L752*Settings!$C$21*Settings!$C$22)</f>
        <v/>
      </c>
      <c r="O752" s="23">
        <f>IF(B752="IT",J752/Settings!$C$13,0)</f>
        <v/>
      </c>
      <c r="P752" s="23">
        <f>L752+N752+O752</f>
        <v/>
      </c>
    </row>
    <row r="753">
      <c r="A753" s="5" t="inlineStr">
        <is>
          <t>E01150</t>
        </is>
      </c>
      <c r="B753" s="5" t="inlineStr">
        <is>
          <t>PL</t>
        </is>
      </c>
      <c r="C753" s="5" t="inlineStr">
        <is>
          <t>HR</t>
        </is>
      </c>
      <c r="D753" s="5" t="inlineStr">
        <is>
          <t>L1</t>
        </is>
      </c>
      <c r="E753" s="5" t="n">
        <v>1</v>
      </c>
      <c r="F753" s="5" t="n">
        <v>23000</v>
      </c>
      <c r="G753" s="41" t="n">
        <v>44638</v>
      </c>
      <c r="H753" s="41" t="n"/>
      <c r="I753" s="42">
        <f>IF(H753="",DATE(2099,12,31),H753)</f>
        <v/>
      </c>
      <c r="J753" s="23">
        <f>F753*E753</f>
        <v/>
      </c>
      <c r="K753" s="23">
        <f>J753*INDEX(Settings!$C$31:$C$36,MATCH(D753,Settings!$B$31:$B$36,0))</f>
        <v/>
      </c>
      <c r="L753" s="23">
        <f>J753+K753</f>
        <v/>
      </c>
      <c r="M753" s="23">
        <f>MIN(L753,Settings!$C$25)</f>
        <v/>
      </c>
      <c r="N753" s="23">
        <f>IF(B753="IT",L753*Settings!$C$11+L753*Settings!$C$12,M753*Settings!$C$16+M753*Settings!$C$17+L753*Settings!$C$18+L753*Settings!$C$19+L753*Settings!$C$20+L753*Settings!$C$21*Settings!$C$22)</f>
        <v/>
      </c>
      <c r="O753" s="23">
        <f>IF(B753="IT",J753/Settings!$C$13,0)</f>
        <v/>
      </c>
      <c r="P753" s="23">
        <f>L753+N753+O753</f>
        <v/>
      </c>
    </row>
    <row r="754">
      <c r="A754" s="5" t="inlineStr">
        <is>
          <t>E01152</t>
        </is>
      </c>
      <c r="B754" s="5" t="inlineStr">
        <is>
          <t>IT</t>
        </is>
      </c>
      <c r="C754" s="5" t="inlineStr">
        <is>
          <t>Finance</t>
        </is>
      </c>
      <c r="D754" s="5" t="inlineStr">
        <is>
          <t>L2</t>
        </is>
      </c>
      <c r="E754" s="5" t="n">
        <v>1</v>
      </c>
      <c r="F754" s="5" t="n">
        <v>38800</v>
      </c>
      <c r="G754" s="41" t="n">
        <v>41114</v>
      </c>
      <c r="H754" s="41" t="n">
        <v>46148</v>
      </c>
      <c r="I754" s="42">
        <f>IF(H754="",DATE(2099,12,31),H754)</f>
        <v/>
      </c>
      <c r="J754" s="23">
        <f>F754*E754</f>
        <v/>
      </c>
      <c r="K754" s="23">
        <f>J754*INDEX(Settings!$C$31:$C$36,MATCH(D754,Settings!$B$31:$B$36,0))</f>
        <v/>
      </c>
      <c r="L754" s="23">
        <f>J754+K754</f>
        <v/>
      </c>
      <c r="M754" s="23">
        <f>MIN(L754,Settings!$C$25)</f>
        <v/>
      </c>
      <c r="N754" s="23">
        <f>IF(B754="IT",L754*Settings!$C$11+L754*Settings!$C$12,M754*Settings!$C$16+M754*Settings!$C$17+L754*Settings!$C$18+L754*Settings!$C$19+L754*Settings!$C$20+L754*Settings!$C$21*Settings!$C$22)</f>
        <v/>
      </c>
      <c r="O754" s="23">
        <f>IF(B754="IT",J754/Settings!$C$13,0)</f>
        <v/>
      </c>
      <c r="P754" s="23">
        <f>L754+N754+O754</f>
        <v/>
      </c>
    </row>
    <row r="755">
      <c r="A755" s="5" t="inlineStr">
        <is>
          <t>E01153</t>
        </is>
      </c>
      <c r="B755" s="5" t="inlineStr">
        <is>
          <t>IT</t>
        </is>
      </c>
      <c r="C755" s="5" t="inlineStr">
        <is>
          <t>Tech</t>
        </is>
      </c>
      <c r="D755" s="5" t="inlineStr">
        <is>
          <t>L6</t>
        </is>
      </c>
      <c r="E755" s="5" t="n">
        <v>1</v>
      </c>
      <c r="F755" s="5" t="n">
        <v>135750</v>
      </c>
      <c r="G755" s="41" t="n">
        <v>44534</v>
      </c>
      <c r="H755" s="41" t="n"/>
      <c r="I755" s="42">
        <f>IF(H755="",DATE(2099,12,31),H755)</f>
        <v/>
      </c>
      <c r="J755" s="23">
        <f>F755*E755</f>
        <v/>
      </c>
      <c r="K755" s="23">
        <f>J755*INDEX(Settings!$C$31:$C$36,MATCH(D755,Settings!$B$31:$B$36,0))</f>
        <v/>
      </c>
      <c r="L755" s="23">
        <f>J755+K755</f>
        <v/>
      </c>
      <c r="M755" s="23">
        <f>MIN(L755,Settings!$C$25)</f>
        <v/>
      </c>
      <c r="N755" s="23">
        <f>IF(B755="IT",L755*Settings!$C$11+L755*Settings!$C$12,M755*Settings!$C$16+M755*Settings!$C$17+L755*Settings!$C$18+L755*Settings!$C$19+L755*Settings!$C$20+L755*Settings!$C$21*Settings!$C$22)</f>
        <v/>
      </c>
      <c r="O755" s="23">
        <f>IF(B755="IT",J755/Settings!$C$13,0)</f>
        <v/>
      </c>
      <c r="P755" s="23">
        <f>L755+N755+O755</f>
        <v/>
      </c>
    </row>
    <row r="756">
      <c r="A756" s="5" t="inlineStr">
        <is>
          <t>E01154</t>
        </is>
      </c>
      <c r="B756" s="5" t="inlineStr">
        <is>
          <t>IT</t>
        </is>
      </c>
      <c r="C756" s="5" t="inlineStr">
        <is>
          <t>HR</t>
        </is>
      </c>
      <c r="D756" s="5" t="inlineStr">
        <is>
          <t>L4</t>
        </is>
      </c>
      <c r="E756" s="5" t="n">
        <v>0.8</v>
      </c>
      <c r="F756" s="5" t="n">
        <v>46250</v>
      </c>
      <c r="G756" s="41" t="n">
        <v>45696</v>
      </c>
      <c r="H756" s="41" t="n">
        <v>46062</v>
      </c>
      <c r="I756" s="42">
        <f>IF(H756="",DATE(2099,12,31),H756)</f>
        <v/>
      </c>
      <c r="J756" s="23">
        <f>F756*E756</f>
        <v/>
      </c>
      <c r="K756" s="23">
        <f>J756*INDEX(Settings!$C$31:$C$36,MATCH(D756,Settings!$B$31:$B$36,0))</f>
        <v/>
      </c>
      <c r="L756" s="23">
        <f>J756+K756</f>
        <v/>
      </c>
      <c r="M756" s="23">
        <f>MIN(L756,Settings!$C$25)</f>
        <v/>
      </c>
      <c r="N756" s="23">
        <f>IF(B756="IT",L756*Settings!$C$11+L756*Settings!$C$12,M756*Settings!$C$16+M756*Settings!$C$17+L756*Settings!$C$18+L756*Settings!$C$19+L756*Settings!$C$20+L756*Settings!$C$21*Settings!$C$22)</f>
        <v/>
      </c>
      <c r="O756" s="23">
        <f>IF(B756="IT",J756/Settings!$C$13,0)</f>
        <v/>
      </c>
      <c r="P756" s="23">
        <f>L756+N756+O756</f>
        <v/>
      </c>
    </row>
    <row r="757">
      <c r="A757" s="5" t="inlineStr">
        <is>
          <t>E01156</t>
        </is>
      </c>
      <c r="B757" s="5" t="inlineStr">
        <is>
          <t>IT</t>
        </is>
      </c>
      <c r="C757" s="5" t="inlineStr">
        <is>
          <t>Finance</t>
        </is>
      </c>
      <c r="D757" s="5" t="inlineStr">
        <is>
          <t>L3</t>
        </is>
      </c>
      <c r="E757" s="5" t="n">
        <v>1</v>
      </c>
      <c r="F757" s="5" t="n">
        <v>36300</v>
      </c>
      <c r="G757" s="41" t="n">
        <v>45716</v>
      </c>
      <c r="H757" s="41" t="n"/>
      <c r="I757" s="42">
        <f>IF(H757="",DATE(2099,12,31),H757)</f>
        <v/>
      </c>
      <c r="J757" s="23">
        <f>F757*E757</f>
        <v/>
      </c>
      <c r="K757" s="23">
        <f>J757*INDEX(Settings!$C$31:$C$36,MATCH(D757,Settings!$B$31:$B$36,0))</f>
        <v/>
      </c>
      <c r="L757" s="23">
        <f>J757+K757</f>
        <v/>
      </c>
      <c r="M757" s="23">
        <f>MIN(L757,Settings!$C$25)</f>
        <v/>
      </c>
      <c r="N757" s="23">
        <f>IF(B757="IT",L757*Settings!$C$11+L757*Settings!$C$12,M757*Settings!$C$16+M757*Settings!$C$17+L757*Settings!$C$18+L757*Settings!$C$19+L757*Settings!$C$20+L757*Settings!$C$21*Settings!$C$22)</f>
        <v/>
      </c>
      <c r="O757" s="23">
        <f>IF(B757="IT",J757/Settings!$C$13,0)</f>
        <v/>
      </c>
      <c r="P757" s="23">
        <f>L757+N757+O757</f>
        <v/>
      </c>
    </row>
    <row r="758">
      <c r="A758" s="5" t="inlineStr">
        <is>
          <t>E01157</t>
        </is>
      </c>
      <c r="B758" s="5" t="inlineStr">
        <is>
          <t>PL</t>
        </is>
      </c>
      <c r="C758" s="5" t="inlineStr">
        <is>
          <t>HR</t>
        </is>
      </c>
      <c r="D758" s="5" t="inlineStr">
        <is>
          <t>L2</t>
        </is>
      </c>
      <c r="E758" s="5" t="n">
        <v>1</v>
      </c>
      <c r="F758" s="5" t="n">
        <v>25150</v>
      </c>
      <c r="G758" s="41" t="n">
        <v>45592</v>
      </c>
      <c r="H758" s="41" t="n"/>
      <c r="I758" s="42">
        <f>IF(H758="",DATE(2099,12,31),H758)</f>
        <v/>
      </c>
      <c r="J758" s="23">
        <f>F758*E758</f>
        <v/>
      </c>
      <c r="K758" s="23">
        <f>J758*INDEX(Settings!$C$31:$C$36,MATCH(D758,Settings!$B$31:$B$36,0))</f>
        <v/>
      </c>
      <c r="L758" s="23">
        <f>J758+K758</f>
        <v/>
      </c>
      <c r="M758" s="23">
        <f>MIN(L758,Settings!$C$25)</f>
        <v/>
      </c>
      <c r="N758" s="23">
        <f>IF(B758="IT",L758*Settings!$C$11+L758*Settings!$C$12,M758*Settings!$C$16+M758*Settings!$C$17+L758*Settings!$C$18+L758*Settings!$C$19+L758*Settings!$C$20+L758*Settings!$C$21*Settings!$C$22)</f>
        <v/>
      </c>
      <c r="O758" s="23">
        <f>IF(B758="IT",J758/Settings!$C$13,0)</f>
        <v/>
      </c>
      <c r="P758" s="23">
        <f>L758+N758+O758</f>
        <v/>
      </c>
    </row>
    <row r="759">
      <c r="A759" s="5" t="inlineStr">
        <is>
          <t>E01158</t>
        </is>
      </c>
      <c r="B759" s="5" t="inlineStr">
        <is>
          <t>PL</t>
        </is>
      </c>
      <c r="C759" s="5" t="inlineStr">
        <is>
          <t>Customer Service</t>
        </is>
      </c>
      <c r="D759" s="5" t="inlineStr">
        <is>
          <t>L4</t>
        </is>
      </c>
      <c r="E759" s="5" t="n">
        <v>1</v>
      </c>
      <c r="F759" s="5" t="n">
        <v>40250</v>
      </c>
      <c r="G759" s="41" t="n">
        <v>44240</v>
      </c>
      <c r="H759" s="41" t="n"/>
      <c r="I759" s="42">
        <f>IF(H759="",DATE(2099,12,31),H759)</f>
        <v/>
      </c>
      <c r="J759" s="23">
        <f>F759*E759</f>
        <v/>
      </c>
      <c r="K759" s="23">
        <f>J759*INDEX(Settings!$C$31:$C$36,MATCH(D759,Settings!$B$31:$B$36,0))</f>
        <v/>
      </c>
      <c r="L759" s="23">
        <f>J759+K759</f>
        <v/>
      </c>
      <c r="M759" s="23">
        <f>MIN(L759,Settings!$C$25)</f>
        <v/>
      </c>
      <c r="N759" s="23">
        <f>IF(B759="IT",L759*Settings!$C$11+L759*Settings!$C$12,M759*Settings!$C$16+M759*Settings!$C$17+L759*Settings!$C$18+L759*Settings!$C$19+L759*Settings!$C$20+L759*Settings!$C$21*Settings!$C$22)</f>
        <v/>
      </c>
      <c r="O759" s="23">
        <f>IF(B759="IT",J759/Settings!$C$13,0)</f>
        <v/>
      </c>
      <c r="P759" s="23">
        <f>L759+N759+O759</f>
        <v/>
      </c>
    </row>
    <row r="760">
      <c r="A760" s="5" t="inlineStr">
        <is>
          <t>E01159</t>
        </is>
      </c>
      <c r="B760" s="5" t="inlineStr">
        <is>
          <t>IT</t>
        </is>
      </c>
      <c r="C760" s="5" t="inlineStr">
        <is>
          <t>Customer Service</t>
        </is>
      </c>
      <c r="D760" s="5" t="inlineStr">
        <is>
          <t>L1</t>
        </is>
      </c>
      <c r="E760" s="5" t="n">
        <v>1</v>
      </c>
      <c r="F760" s="5" t="n">
        <v>17850</v>
      </c>
      <c r="G760" s="41" t="n">
        <v>46055</v>
      </c>
      <c r="H760" s="41" t="n"/>
      <c r="I760" s="42">
        <f>IF(H760="",DATE(2099,12,31),H760)</f>
        <v/>
      </c>
      <c r="J760" s="23">
        <f>F760*E760</f>
        <v/>
      </c>
      <c r="K760" s="23">
        <f>J760*INDEX(Settings!$C$31:$C$36,MATCH(D760,Settings!$B$31:$B$36,0))</f>
        <v/>
      </c>
      <c r="L760" s="23">
        <f>J760+K760</f>
        <v/>
      </c>
      <c r="M760" s="23">
        <f>MIN(L760,Settings!$C$25)</f>
        <v/>
      </c>
      <c r="N760" s="23">
        <f>IF(B760="IT",L760*Settings!$C$11+L760*Settings!$C$12,M760*Settings!$C$16+M760*Settings!$C$17+L760*Settings!$C$18+L760*Settings!$C$19+L760*Settings!$C$20+L760*Settings!$C$21*Settings!$C$22)</f>
        <v/>
      </c>
      <c r="O760" s="23">
        <f>IF(B760="IT",J760/Settings!$C$13,0)</f>
        <v/>
      </c>
      <c r="P760" s="23">
        <f>L760+N760+O760</f>
        <v/>
      </c>
    </row>
    <row r="761">
      <c r="A761" s="5" t="inlineStr">
        <is>
          <t>E01160</t>
        </is>
      </c>
      <c r="B761" s="5" t="inlineStr">
        <is>
          <t>IT</t>
        </is>
      </c>
      <c r="C761" s="5" t="inlineStr">
        <is>
          <t>Customer Service</t>
        </is>
      </c>
      <c r="D761" s="5" t="inlineStr">
        <is>
          <t>L1</t>
        </is>
      </c>
      <c r="E761" s="5" t="n">
        <v>1</v>
      </c>
      <c r="F761" s="5" t="n">
        <v>20750</v>
      </c>
      <c r="G761" s="41" t="n">
        <v>43876</v>
      </c>
      <c r="H761" s="41" t="n"/>
      <c r="I761" s="42">
        <f>IF(H761="",DATE(2099,12,31),H761)</f>
        <v/>
      </c>
      <c r="J761" s="23">
        <f>F761*E761</f>
        <v/>
      </c>
      <c r="K761" s="23">
        <f>J761*INDEX(Settings!$C$31:$C$36,MATCH(D761,Settings!$B$31:$B$36,0))</f>
        <v/>
      </c>
      <c r="L761" s="23">
        <f>J761+K761</f>
        <v/>
      </c>
      <c r="M761" s="23">
        <f>MIN(L761,Settings!$C$25)</f>
        <v/>
      </c>
      <c r="N761" s="23">
        <f>IF(B761="IT",L761*Settings!$C$11+L761*Settings!$C$12,M761*Settings!$C$16+M761*Settings!$C$17+L761*Settings!$C$18+L761*Settings!$C$19+L761*Settings!$C$20+L761*Settings!$C$21*Settings!$C$22)</f>
        <v/>
      </c>
      <c r="O761" s="23">
        <f>IF(B761="IT",J761/Settings!$C$13,0)</f>
        <v/>
      </c>
      <c r="P761" s="23">
        <f>L761+N761+O761</f>
        <v/>
      </c>
    </row>
    <row r="762">
      <c r="A762" s="5" t="inlineStr">
        <is>
          <t>E01161</t>
        </is>
      </c>
      <c r="B762" s="5" t="inlineStr">
        <is>
          <t>IT</t>
        </is>
      </c>
      <c r="C762" s="5" t="inlineStr">
        <is>
          <t>Operations</t>
        </is>
      </c>
      <c r="D762" s="5" t="inlineStr">
        <is>
          <t>L2</t>
        </is>
      </c>
      <c r="E762" s="5" t="n">
        <v>1</v>
      </c>
      <c r="F762" s="5" t="n">
        <v>32050</v>
      </c>
      <c r="G762" s="41" t="n">
        <v>41103</v>
      </c>
      <c r="H762" s="41" t="n"/>
      <c r="I762" s="42">
        <f>IF(H762="",DATE(2099,12,31),H762)</f>
        <v/>
      </c>
      <c r="J762" s="23">
        <f>F762*E762</f>
        <v/>
      </c>
      <c r="K762" s="23">
        <f>J762*INDEX(Settings!$C$31:$C$36,MATCH(D762,Settings!$B$31:$B$36,0))</f>
        <v/>
      </c>
      <c r="L762" s="23">
        <f>J762+K762</f>
        <v/>
      </c>
      <c r="M762" s="23">
        <f>MIN(L762,Settings!$C$25)</f>
        <v/>
      </c>
      <c r="N762" s="23">
        <f>IF(B762="IT",L762*Settings!$C$11+L762*Settings!$C$12,M762*Settings!$C$16+M762*Settings!$C$17+L762*Settings!$C$18+L762*Settings!$C$19+L762*Settings!$C$20+L762*Settings!$C$21*Settings!$C$22)</f>
        <v/>
      </c>
      <c r="O762" s="23">
        <f>IF(B762="IT",J762/Settings!$C$13,0)</f>
        <v/>
      </c>
      <c r="P762" s="23">
        <f>L762+N762+O762</f>
        <v/>
      </c>
    </row>
    <row r="763">
      <c r="A763" s="5" t="inlineStr">
        <is>
          <t>E01163</t>
        </is>
      </c>
      <c r="B763" s="5" t="inlineStr">
        <is>
          <t>IT</t>
        </is>
      </c>
      <c r="C763" s="5" t="inlineStr">
        <is>
          <t>Customer Service</t>
        </is>
      </c>
      <c r="D763" s="5" t="inlineStr">
        <is>
          <t>L2</t>
        </is>
      </c>
      <c r="E763" s="5" t="n">
        <v>1</v>
      </c>
      <c r="F763" s="5" t="n">
        <v>26250</v>
      </c>
      <c r="G763" s="41" t="n">
        <v>45893</v>
      </c>
      <c r="H763" s="41" t="n"/>
      <c r="I763" s="42">
        <f>IF(H763="",DATE(2099,12,31),H763)</f>
        <v/>
      </c>
      <c r="J763" s="23">
        <f>F763*E763</f>
        <v/>
      </c>
      <c r="K763" s="23">
        <f>J763*INDEX(Settings!$C$31:$C$36,MATCH(D763,Settings!$B$31:$B$36,0))</f>
        <v/>
      </c>
      <c r="L763" s="23">
        <f>J763+K763</f>
        <v/>
      </c>
      <c r="M763" s="23">
        <f>MIN(L763,Settings!$C$25)</f>
        <v/>
      </c>
      <c r="N763" s="23">
        <f>IF(B763="IT",L763*Settings!$C$11+L763*Settings!$C$12,M763*Settings!$C$16+M763*Settings!$C$17+L763*Settings!$C$18+L763*Settings!$C$19+L763*Settings!$C$20+L763*Settings!$C$21*Settings!$C$22)</f>
        <v/>
      </c>
      <c r="O763" s="23">
        <f>IF(B763="IT",J763/Settings!$C$13,0)</f>
        <v/>
      </c>
      <c r="P763" s="23">
        <f>L763+N763+O763</f>
        <v/>
      </c>
    </row>
    <row r="764">
      <c r="A764" s="5" t="inlineStr">
        <is>
          <t>E01164</t>
        </is>
      </c>
      <c r="B764" s="5" t="inlineStr">
        <is>
          <t>IT</t>
        </is>
      </c>
      <c r="C764" s="5" t="inlineStr">
        <is>
          <t>Customer Service</t>
        </is>
      </c>
      <c r="D764" s="5" t="inlineStr">
        <is>
          <t>L1</t>
        </is>
      </c>
      <c r="E764" s="5" t="n">
        <v>1</v>
      </c>
      <c r="F764" s="5" t="n">
        <v>21700</v>
      </c>
      <c r="G764" s="41" t="n">
        <v>45649</v>
      </c>
      <c r="H764" s="41" t="n"/>
      <c r="I764" s="42">
        <f>IF(H764="",DATE(2099,12,31),H764)</f>
        <v/>
      </c>
      <c r="J764" s="23">
        <f>F764*E764</f>
        <v/>
      </c>
      <c r="K764" s="23">
        <f>J764*INDEX(Settings!$C$31:$C$36,MATCH(D764,Settings!$B$31:$B$36,0))</f>
        <v/>
      </c>
      <c r="L764" s="23">
        <f>J764+K764</f>
        <v/>
      </c>
      <c r="M764" s="23">
        <f>MIN(L764,Settings!$C$25)</f>
        <v/>
      </c>
      <c r="N764" s="23">
        <f>IF(B764="IT",L764*Settings!$C$11+L764*Settings!$C$12,M764*Settings!$C$16+M764*Settings!$C$17+L764*Settings!$C$18+L764*Settings!$C$19+L764*Settings!$C$20+L764*Settings!$C$21*Settings!$C$22)</f>
        <v/>
      </c>
      <c r="O764" s="23">
        <f>IF(B764="IT",J764/Settings!$C$13,0)</f>
        <v/>
      </c>
      <c r="P764" s="23">
        <f>L764+N764+O764</f>
        <v/>
      </c>
    </row>
    <row r="765">
      <c r="A765" s="5" t="inlineStr">
        <is>
          <t>E01168</t>
        </is>
      </c>
      <c r="B765" s="5" t="inlineStr">
        <is>
          <t>PL</t>
        </is>
      </c>
      <c r="C765" s="5" t="inlineStr">
        <is>
          <t>Customer Service</t>
        </is>
      </c>
      <c r="D765" s="5" t="inlineStr">
        <is>
          <t>L1</t>
        </is>
      </c>
      <c r="E765" s="5" t="n">
        <v>1</v>
      </c>
      <c r="F765" s="5" t="n">
        <v>20850</v>
      </c>
      <c r="G765" s="41" t="n">
        <v>43440</v>
      </c>
      <c r="H765" s="41" t="n">
        <v>46063</v>
      </c>
      <c r="I765" s="42">
        <f>IF(H765="",DATE(2099,12,31),H765)</f>
        <v/>
      </c>
      <c r="J765" s="23">
        <f>F765*E765</f>
        <v/>
      </c>
      <c r="K765" s="23">
        <f>J765*INDEX(Settings!$C$31:$C$36,MATCH(D765,Settings!$B$31:$B$36,0))</f>
        <v/>
      </c>
      <c r="L765" s="23">
        <f>J765+K765</f>
        <v/>
      </c>
      <c r="M765" s="23">
        <f>MIN(L765,Settings!$C$25)</f>
        <v/>
      </c>
      <c r="N765" s="23">
        <f>IF(B765="IT",L765*Settings!$C$11+L765*Settings!$C$12,M765*Settings!$C$16+M765*Settings!$C$17+L765*Settings!$C$18+L765*Settings!$C$19+L765*Settings!$C$20+L765*Settings!$C$21*Settings!$C$22)</f>
        <v/>
      </c>
      <c r="O765" s="23">
        <f>IF(B765="IT",J765/Settings!$C$13,0)</f>
        <v/>
      </c>
      <c r="P765" s="23">
        <f>L765+N765+O765</f>
        <v/>
      </c>
    </row>
    <row r="766">
      <c r="A766" s="5" t="inlineStr">
        <is>
          <t>E01170</t>
        </is>
      </c>
      <c r="B766" s="5" t="inlineStr">
        <is>
          <t>IT</t>
        </is>
      </c>
      <c r="C766" s="5" t="inlineStr">
        <is>
          <t>Customer Service</t>
        </is>
      </c>
      <c r="D766" s="5" t="inlineStr">
        <is>
          <t>L2</t>
        </is>
      </c>
      <c r="E766" s="5" t="n">
        <v>1</v>
      </c>
      <c r="F766" s="5" t="n">
        <v>33400</v>
      </c>
      <c r="G766" s="41" t="n">
        <v>43954</v>
      </c>
      <c r="H766" s="41" t="n"/>
      <c r="I766" s="42">
        <f>IF(H766="",DATE(2099,12,31),H766)</f>
        <v/>
      </c>
      <c r="J766" s="23">
        <f>F766*E766</f>
        <v/>
      </c>
      <c r="K766" s="23">
        <f>J766*INDEX(Settings!$C$31:$C$36,MATCH(D766,Settings!$B$31:$B$36,0))</f>
        <v/>
      </c>
      <c r="L766" s="23">
        <f>J766+K766</f>
        <v/>
      </c>
      <c r="M766" s="23">
        <f>MIN(L766,Settings!$C$25)</f>
        <v/>
      </c>
      <c r="N766" s="23">
        <f>IF(B766="IT",L766*Settings!$C$11+L766*Settings!$C$12,M766*Settings!$C$16+M766*Settings!$C$17+L766*Settings!$C$18+L766*Settings!$C$19+L766*Settings!$C$20+L766*Settings!$C$21*Settings!$C$22)</f>
        <v/>
      </c>
      <c r="O766" s="23">
        <f>IF(B766="IT",J766/Settings!$C$13,0)</f>
        <v/>
      </c>
      <c r="P766" s="23">
        <f>L766+N766+O766</f>
        <v/>
      </c>
    </row>
    <row r="767">
      <c r="A767" s="5" t="inlineStr">
        <is>
          <t>E01171</t>
        </is>
      </c>
      <c r="B767" s="5" t="inlineStr">
        <is>
          <t>PL</t>
        </is>
      </c>
      <c r="C767" s="5" t="inlineStr">
        <is>
          <t>Operations</t>
        </is>
      </c>
      <c r="D767" s="5" t="inlineStr">
        <is>
          <t>L1</t>
        </is>
      </c>
      <c r="E767" s="5" t="n">
        <v>1</v>
      </c>
      <c r="F767" s="5" t="n">
        <v>18750</v>
      </c>
      <c r="G767" s="41" t="n">
        <v>45080</v>
      </c>
      <c r="H767" s="41" t="n"/>
      <c r="I767" s="42">
        <f>IF(H767="",DATE(2099,12,31),H767)</f>
        <v/>
      </c>
      <c r="J767" s="23">
        <f>F767*E767</f>
        <v/>
      </c>
      <c r="K767" s="23">
        <f>J767*INDEX(Settings!$C$31:$C$36,MATCH(D767,Settings!$B$31:$B$36,0))</f>
        <v/>
      </c>
      <c r="L767" s="23">
        <f>J767+K767</f>
        <v/>
      </c>
      <c r="M767" s="23">
        <f>MIN(L767,Settings!$C$25)</f>
        <v/>
      </c>
      <c r="N767" s="23">
        <f>IF(B767="IT",L767*Settings!$C$11+L767*Settings!$C$12,M767*Settings!$C$16+M767*Settings!$C$17+L767*Settings!$C$18+L767*Settings!$C$19+L767*Settings!$C$20+L767*Settings!$C$21*Settings!$C$22)</f>
        <v/>
      </c>
      <c r="O767" s="23">
        <f>IF(B767="IT",J767/Settings!$C$13,0)</f>
        <v/>
      </c>
      <c r="P767" s="23">
        <f>L767+N767+O767</f>
        <v/>
      </c>
    </row>
    <row r="768">
      <c r="A768" s="5" t="inlineStr">
        <is>
          <t>E01172</t>
        </is>
      </c>
      <c r="B768" s="5" t="inlineStr">
        <is>
          <t>PL</t>
        </is>
      </c>
      <c r="C768" s="5" t="inlineStr">
        <is>
          <t>Tech</t>
        </is>
      </c>
      <c r="D768" s="5" t="inlineStr">
        <is>
          <t>L2</t>
        </is>
      </c>
      <c r="E768" s="5" t="n">
        <v>1</v>
      </c>
      <c r="F768" s="5" t="n">
        <v>29500</v>
      </c>
      <c r="G768" s="41" t="n">
        <v>46065</v>
      </c>
      <c r="H768" s="41" t="n"/>
      <c r="I768" s="42">
        <f>IF(H768="",DATE(2099,12,31),H768)</f>
        <v/>
      </c>
      <c r="J768" s="23">
        <f>F768*E768</f>
        <v/>
      </c>
      <c r="K768" s="23">
        <f>J768*INDEX(Settings!$C$31:$C$36,MATCH(D768,Settings!$B$31:$B$36,0))</f>
        <v/>
      </c>
      <c r="L768" s="23">
        <f>J768+K768</f>
        <v/>
      </c>
      <c r="M768" s="23">
        <f>MIN(L768,Settings!$C$25)</f>
        <v/>
      </c>
      <c r="N768" s="23">
        <f>IF(B768="IT",L768*Settings!$C$11+L768*Settings!$C$12,M768*Settings!$C$16+M768*Settings!$C$17+L768*Settings!$C$18+L768*Settings!$C$19+L768*Settings!$C$20+L768*Settings!$C$21*Settings!$C$22)</f>
        <v/>
      </c>
      <c r="O768" s="23">
        <f>IF(B768="IT",J768/Settings!$C$13,0)</f>
        <v/>
      </c>
      <c r="P768" s="23">
        <f>L768+N768+O768</f>
        <v/>
      </c>
    </row>
    <row r="769">
      <c r="A769" s="5" t="inlineStr">
        <is>
          <t>E01174</t>
        </is>
      </c>
      <c r="B769" s="5" t="inlineStr">
        <is>
          <t>IT</t>
        </is>
      </c>
      <c r="C769" s="5" t="inlineStr">
        <is>
          <t>Customer Service</t>
        </is>
      </c>
      <c r="D769" s="5" t="inlineStr">
        <is>
          <t>L5</t>
        </is>
      </c>
      <c r="E769" s="5" t="n">
        <v>1</v>
      </c>
      <c r="F769" s="5" t="n">
        <v>55300</v>
      </c>
      <c r="G769" s="41" t="n">
        <v>46122</v>
      </c>
      <c r="H769" s="41" t="n"/>
      <c r="I769" s="42">
        <f>IF(H769="",DATE(2099,12,31),H769)</f>
        <v/>
      </c>
      <c r="J769" s="23">
        <f>F769*E769</f>
        <v/>
      </c>
      <c r="K769" s="23">
        <f>J769*INDEX(Settings!$C$31:$C$36,MATCH(D769,Settings!$B$31:$B$36,0))</f>
        <v/>
      </c>
      <c r="L769" s="23">
        <f>J769+K769</f>
        <v/>
      </c>
      <c r="M769" s="23">
        <f>MIN(L769,Settings!$C$25)</f>
        <v/>
      </c>
      <c r="N769" s="23">
        <f>IF(B769="IT",L769*Settings!$C$11+L769*Settings!$C$12,M769*Settings!$C$16+M769*Settings!$C$17+L769*Settings!$C$18+L769*Settings!$C$19+L769*Settings!$C$20+L769*Settings!$C$21*Settings!$C$22)</f>
        <v/>
      </c>
      <c r="O769" s="23">
        <f>IF(B769="IT",J769/Settings!$C$13,0)</f>
        <v/>
      </c>
      <c r="P769" s="23">
        <f>L769+N769+O769</f>
        <v/>
      </c>
    </row>
    <row r="770">
      <c r="A770" s="5" t="inlineStr">
        <is>
          <t>E01175</t>
        </is>
      </c>
      <c r="B770" s="5" t="inlineStr">
        <is>
          <t>IT</t>
        </is>
      </c>
      <c r="C770" s="5" t="inlineStr">
        <is>
          <t>Operations</t>
        </is>
      </c>
      <c r="D770" s="5" t="inlineStr">
        <is>
          <t>L2</t>
        </is>
      </c>
      <c r="E770" s="5" t="n">
        <v>1</v>
      </c>
      <c r="F770" s="5" t="n">
        <v>29850</v>
      </c>
      <c r="G770" s="41" t="n">
        <v>45052</v>
      </c>
      <c r="H770" s="41" t="n"/>
      <c r="I770" s="42">
        <f>IF(H770="",DATE(2099,12,31),H770)</f>
        <v/>
      </c>
      <c r="J770" s="23">
        <f>F770*E770</f>
        <v/>
      </c>
      <c r="K770" s="23">
        <f>J770*INDEX(Settings!$C$31:$C$36,MATCH(D770,Settings!$B$31:$B$36,0))</f>
        <v/>
      </c>
      <c r="L770" s="23">
        <f>J770+K770</f>
        <v/>
      </c>
      <c r="M770" s="23">
        <f>MIN(L770,Settings!$C$25)</f>
        <v/>
      </c>
      <c r="N770" s="23">
        <f>IF(B770="IT",L770*Settings!$C$11+L770*Settings!$C$12,M770*Settings!$C$16+M770*Settings!$C$17+L770*Settings!$C$18+L770*Settings!$C$19+L770*Settings!$C$20+L770*Settings!$C$21*Settings!$C$22)</f>
        <v/>
      </c>
      <c r="O770" s="23">
        <f>IF(B770="IT",J770/Settings!$C$13,0)</f>
        <v/>
      </c>
      <c r="P770" s="23">
        <f>L770+N770+O770</f>
        <v/>
      </c>
    </row>
    <row r="771">
      <c r="A771" s="5" t="inlineStr">
        <is>
          <t>E01176</t>
        </is>
      </c>
      <c r="B771" s="5" t="inlineStr">
        <is>
          <t>IT</t>
        </is>
      </c>
      <c r="C771" s="5" t="inlineStr">
        <is>
          <t>Tech</t>
        </is>
      </c>
      <c r="D771" s="5" t="inlineStr">
        <is>
          <t>L3</t>
        </is>
      </c>
      <c r="E771" s="5" t="n">
        <v>1</v>
      </c>
      <c r="F771" s="5" t="n">
        <v>51750</v>
      </c>
      <c r="G771" s="41" t="n">
        <v>45893</v>
      </c>
      <c r="H771" s="41" t="n"/>
      <c r="I771" s="42">
        <f>IF(H771="",DATE(2099,12,31),H771)</f>
        <v/>
      </c>
      <c r="J771" s="23">
        <f>F771*E771</f>
        <v/>
      </c>
      <c r="K771" s="23">
        <f>J771*INDEX(Settings!$C$31:$C$36,MATCH(D771,Settings!$B$31:$B$36,0))</f>
        <v/>
      </c>
      <c r="L771" s="23">
        <f>J771+K771</f>
        <v/>
      </c>
      <c r="M771" s="23">
        <f>MIN(L771,Settings!$C$25)</f>
        <v/>
      </c>
      <c r="N771" s="23">
        <f>IF(B771="IT",L771*Settings!$C$11+L771*Settings!$C$12,M771*Settings!$C$16+M771*Settings!$C$17+L771*Settings!$C$18+L771*Settings!$C$19+L771*Settings!$C$20+L771*Settings!$C$21*Settings!$C$22)</f>
        <v/>
      </c>
      <c r="O771" s="23">
        <f>IF(B771="IT",J771/Settings!$C$13,0)</f>
        <v/>
      </c>
      <c r="P771" s="23">
        <f>L771+N771+O771</f>
        <v/>
      </c>
    </row>
    <row r="772">
      <c r="A772" s="5" t="inlineStr">
        <is>
          <t>E01177</t>
        </is>
      </c>
      <c r="B772" s="5" t="inlineStr">
        <is>
          <t>IT</t>
        </is>
      </c>
      <c r="C772" s="5" t="inlineStr">
        <is>
          <t>Customer Service</t>
        </is>
      </c>
      <c r="D772" s="5" t="inlineStr">
        <is>
          <t>L5</t>
        </is>
      </c>
      <c r="E772" s="5" t="n">
        <v>1</v>
      </c>
      <c r="F772" s="5" t="n">
        <v>73250</v>
      </c>
      <c r="G772" s="41" t="n">
        <v>46039</v>
      </c>
      <c r="H772" s="41" t="n"/>
      <c r="I772" s="42">
        <f>IF(H772="",DATE(2099,12,31),H772)</f>
        <v/>
      </c>
      <c r="J772" s="23">
        <f>F772*E772</f>
        <v/>
      </c>
      <c r="K772" s="23">
        <f>J772*INDEX(Settings!$C$31:$C$36,MATCH(D772,Settings!$B$31:$B$36,0))</f>
        <v/>
      </c>
      <c r="L772" s="23">
        <f>J772+K772</f>
        <v/>
      </c>
      <c r="M772" s="23">
        <f>MIN(L772,Settings!$C$25)</f>
        <v/>
      </c>
      <c r="N772" s="23">
        <f>IF(B772="IT",L772*Settings!$C$11+L772*Settings!$C$12,M772*Settings!$C$16+M772*Settings!$C$17+L772*Settings!$C$18+L772*Settings!$C$19+L772*Settings!$C$20+L772*Settings!$C$21*Settings!$C$22)</f>
        <v/>
      </c>
      <c r="O772" s="23">
        <f>IF(B772="IT",J772/Settings!$C$13,0)</f>
        <v/>
      </c>
      <c r="P772" s="23">
        <f>L772+N772+O772</f>
        <v/>
      </c>
    </row>
    <row r="773">
      <c r="A773" s="5" t="inlineStr">
        <is>
          <t>E01178</t>
        </is>
      </c>
      <c r="B773" s="5" t="inlineStr">
        <is>
          <t>IT</t>
        </is>
      </c>
      <c r="C773" s="5" t="inlineStr">
        <is>
          <t>Customer Service</t>
        </is>
      </c>
      <c r="D773" s="5" t="inlineStr">
        <is>
          <t>L2</t>
        </is>
      </c>
      <c r="E773" s="5" t="n">
        <v>1</v>
      </c>
      <c r="F773" s="5" t="n">
        <v>29100</v>
      </c>
      <c r="G773" s="41" t="n">
        <v>45814</v>
      </c>
      <c r="H773" s="41" t="n">
        <v>45952</v>
      </c>
      <c r="I773" s="42">
        <f>IF(H773="",DATE(2099,12,31),H773)</f>
        <v/>
      </c>
      <c r="J773" s="23">
        <f>F773*E773</f>
        <v/>
      </c>
      <c r="K773" s="23">
        <f>J773*INDEX(Settings!$C$31:$C$36,MATCH(D773,Settings!$B$31:$B$36,0))</f>
        <v/>
      </c>
      <c r="L773" s="23">
        <f>J773+K773</f>
        <v/>
      </c>
      <c r="M773" s="23">
        <f>MIN(L773,Settings!$C$25)</f>
        <v/>
      </c>
      <c r="N773" s="23">
        <f>IF(B773="IT",L773*Settings!$C$11+L773*Settings!$C$12,M773*Settings!$C$16+M773*Settings!$C$17+L773*Settings!$C$18+L773*Settings!$C$19+L773*Settings!$C$20+L773*Settings!$C$21*Settings!$C$22)</f>
        <v/>
      </c>
      <c r="O773" s="23">
        <f>IF(B773="IT",J773/Settings!$C$13,0)</f>
        <v/>
      </c>
      <c r="P773" s="23">
        <f>L773+N773+O773</f>
        <v/>
      </c>
    </row>
    <row r="774">
      <c r="A774" s="5" t="inlineStr">
        <is>
          <t>E01179</t>
        </is>
      </c>
      <c r="B774" s="5" t="inlineStr">
        <is>
          <t>IT</t>
        </is>
      </c>
      <c r="C774" s="5" t="inlineStr">
        <is>
          <t>Customer Service</t>
        </is>
      </c>
      <c r="D774" s="5" t="inlineStr">
        <is>
          <t>L3</t>
        </is>
      </c>
      <c r="E774" s="5" t="n">
        <v>1</v>
      </c>
      <c r="F774" s="5" t="n">
        <v>42100</v>
      </c>
      <c r="G774" s="41" t="n">
        <v>44073</v>
      </c>
      <c r="H774" s="41" t="n"/>
      <c r="I774" s="42">
        <f>IF(H774="",DATE(2099,12,31),H774)</f>
        <v/>
      </c>
      <c r="J774" s="23">
        <f>F774*E774</f>
        <v/>
      </c>
      <c r="K774" s="23">
        <f>J774*INDEX(Settings!$C$31:$C$36,MATCH(D774,Settings!$B$31:$B$36,0))</f>
        <v/>
      </c>
      <c r="L774" s="23">
        <f>J774+K774</f>
        <v/>
      </c>
      <c r="M774" s="23">
        <f>MIN(L774,Settings!$C$25)</f>
        <v/>
      </c>
      <c r="N774" s="23">
        <f>IF(B774="IT",L774*Settings!$C$11+L774*Settings!$C$12,M774*Settings!$C$16+M774*Settings!$C$17+L774*Settings!$C$18+L774*Settings!$C$19+L774*Settings!$C$20+L774*Settings!$C$21*Settings!$C$22)</f>
        <v/>
      </c>
      <c r="O774" s="23">
        <f>IF(B774="IT",J774/Settings!$C$13,0)</f>
        <v/>
      </c>
      <c r="P774" s="23">
        <f>L774+N774+O774</f>
        <v/>
      </c>
    </row>
    <row r="775">
      <c r="A775" s="5" t="inlineStr">
        <is>
          <t>E01182</t>
        </is>
      </c>
      <c r="B775" s="5" t="inlineStr">
        <is>
          <t>PL</t>
        </is>
      </c>
      <c r="C775" s="5" t="inlineStr">
        <is>
          <t>Tech</t>
        </is>
      </c>
      <c r="D775" s="5" t="inlineStr">
        <is>
          <t>L4</t>
        </is>
      </c>
      <c r="E775" s="5" t="n">
        <v>1</v>
      </c>
      <c r="F775" s="5" t="n">
        <v>50500</v>
      </c>
      <c r="G775" s="41" t="n">
        <v>45873</v>
      </c>
      <c r="H775" s="41" t="n"/>
      <c r="I775" s="42">
        <f>IF(H775="",DATE(2099,12,31),H775)</f>
        <v/>
      </c>
      <c r="J775" s="23">
        <f>F775*E775</f>
        <v/>
      </c>
      <c r="K775" s="23">
        <f>J775*INDEX(Settings!$C$31:$C$36,MATCH(D775,Settings!$B$31:$B$36,0))</f>
        <v/>
      </c>
      <c r="L775" s="23">
        <f>J775+K775</f>
        <v/>
      </c>
      <c r="M775" s="23">
        <f>MIN(L775,Settings!$C$25)</f>
        <v/>
      </c>
      <c r="N775" s="23">
        <f>IF(B775="IT",L775*Settings!$C$11+L775*Settings!$C$12,M775*Settings!$C$16+M775*Settings!$C$17+L775*Settings!$C$18+L775*Settings!$C$19+L775*Settings!$C$20+L775*Settings!$C$21*Settings!$C$22)</f>
        <v/>
      </c>
      <c r="O775" s="23">
        <f>IF(B775="IT",J775/Settings!$C$13,0)</f>
        <v/>
      </c>
      <c r="P775" s="23">
        <f>L775+N775+O775</f>
        <v/>
      </c>
    </row>
    <row r="776">
      <c r="A776" s="5" t="inlineStr">
        <is>
          <t>E01183</t>
        </is>
      </c>
      <c r="B776" s="5" t="inlineStr">
        <is>
          <t>PL</t>
        </is>
      </c>
      <c r="C776" s="5" t="inlineStr">
        <is>
          <t>Customer Service</t>
        </is>
      </c>
      <c r="D776" s="5" t="inlineStr">
        <is>
          <t>L2</t>
        </is>
      </c>
      <c r="E776" s="5" t="n">
        <v>1</v>
      </c>
      <c r="F776" s="5" t="n">
        <v>22100</v>
      </c>
      <c r="G776" s="41" t="n">
        <v>44211</v>
      </c>
      <c r="H776" s="41" t="n"/>
      <c r="I776" s="42">
        <f>IF(H776="",DATE(2099,12,31),H776)</f>
        <v/>
      </c>
      <c r="J776" s="23">
        <f>F776*E776</f>
        <v/>
      </c>
      <c r="K776" s="23">
        <f>J776*INDEX(Settings!$C$31:$C$36,MATCH(D776,Settings!$B$31:$B$36,0))</f>
        <v/>
      </c>
      <c r="L776" s="23">
        <f>J776+K776</f>
        <v/>
      </c>
      <c r="M776" s="23">
        <f>MIN(L776,Settings!$C$25)</f>
        <v/>
      </c>
      <c r="N776" s="23">
        <f>IF(B776="IT",L776*Settings!$C$11+L776*Settings!$C$12,M776*Settings!$C$16+M776*Settings!$C$17+L776*Settings!$C$18+L776*Settings!$C$19+L776*Settings!$C$20+L776*Settings!$C$21*Settings!$C$22)</f>
        <v/>
      </c>
      <c r="O776" s="23">
        <f>IF(B776="IT",J776/Settings!$C$13,0)</f>
        <v/>
      </c>
      <c r="P776" s="23">
        <f>L776+N776+O776</f>
        <v/>
      </c>
    </row>
    <row r="777">
      <c r="A777" s="5" t="inlineStr">
        <is>
          <t>E01184</t>
        </is>
      </c>
      <c r="B777" s="5" t="inlineStr">
        <is>
          <t>PL</t>
        </is>
      </c>
      <c r="C777" s="5" t="inlineStr">
        <is>
          <t>Customer Service</t>
        </is>
      </c>
      <c r="D777" s="5" t="inlineStr">
        <is>
          <t>L3</t>
        </is>
      </c>
      <c r="E777" s="5" t="n">
        <v>1</v>
      </c>
      <c r="F777" s="5" t="n">
        <v>30850</v>
      </c>
      <c r="G777" s="41" t="n">
        <v>45740</v>
      </c>
      <c r="H777" s="41" t="n"/>
      <c r="I777" s="42">
        <f>IF(H777="",DATE(2099,12,31),H777)</f>
        <v/>
      </c>
      <c r="J777" s="23">
        <f>F777*E777</f>
        <v/>
      </c>
      <c r="K777" s="23">
        <f>J777*INDEX(Settings!$C$31:$C$36,MATCH(D777,Settings!$B$31:$B$36,0))</f>
        <v/>
      </c>
      <c r="L777" s="23">
        <f>J777+K777</f>
        <v/>
      </c>
      <c r="M777" s="23">
        <f>MIN(L777,Settings!$C$25)</f>
        <v/>
      </c>
      <c r="N777" s="23">
        <f>IF(B777="IT",L777*Settings!$C$11+L777*Settings!$C$12,M777*Settings!$C$16+M777*Settings!$C$17+L777*Settings!$C$18+L777*Settings!$C$19+L777*Settings!$C$20+L777*Settings!$C$21*Settings!$C$22)</f>
        <v/>
      </c>
      <c r="O777" s="23">
        <f>IF(B777="IT",J777/Settings!$C$13,0)</f>
        <v/>
      </c>
      <c r="P777" s="23">
        <f>L777+N777+O777</f>
        <v/>
      </c>
    </row>
    <row r="778">
      <c r="A778" s="5" t="inlineStr">
        <is>
          <t>E01186</t>
        </is>
      </c>
      <c r="B778" s="5" t="inlineStr">
        <is>
          <t>IT</t>
        </is>
      </c>
      <c r="C778" s="5" t="inlineStr">
        <is>
          <t>Tech</t>
        </is>
      </c>
      <c r="D778" s="5" t="inlineStr">
        <is>
          <t>L3</t>
        </is>
      </c>
      <c r="E778" s="5" t="n">
        <v>1</v>
      </c>
      <c r="F778" s="5" t="n">
        <v>52400</v>
      </c>
      <c r="G778" s="41" t="n">
        <v>44937</v>
      </c>
      <c r="H778" s="41" t="n"/>
      <c r="I778" s="42">
        <f>IF(H778="",DATE(2099,12,31),H778)</f>
        <v/>
      </c>
      <c r="J778" s="23">
        <f>F778*E778</f>
        <v/>
      </c>
      <c r="K778" s="23">
        <f>J778*INDEX(Settings!$C$31:$C$36,MATCH(D778,Settings!$B$31:$B$36,0))</f>
        <v/>
      </c>
      <c r="L778" s="23">
        <f>J778+K778</f>
        <v/>
      </c>
      <c r="M778" s="23">
        <f>MIN(L778,Settings!$C$25)</f>
        <v/>
      </c>
      <c r="N778" s="23">
        <f>IF(B778="IT",L778*Settings!$C$11+L778*Settings!$C$12,M778*Settings!$C$16+M778*Settings!$C$17+L778*Settings!$C$18+L778*Settings!$C$19+L778*Settings!$C$20+L778*Settings!$C$21*Settings!$C$22)</f>
        <v/>
      </c>
      <c r="O778" s="23">
        <f>IF(B778="IT",J778/Settings!$C$13,0)</f>
        <v/>
      </c>
      <c r="P778" s="23">
        <f>L778+N778+O778</f>
        <v/>
      </c>
    </row>
    <row r="779">
      <c r="A779" s="5" t="inlineStr">
        <is>
          <t>E01187</t>
        </is>
      </c>
      <c r="B779" s="5" t="inlineStr">
        <is>
          <t>IT</t>
        </is>
      </c>
      <c r="C779" s="5" t="inlineStr">
        <is>
          <t>Operations</t>
        </is>
      </c>
      <c r="D779" s="5" t="inlineStr">
        <is>
          <t>L2</t>
        </is>
      </c>
      <c r="E779" s="5" t="n">
        <v>1</v>
      </c>
      <c r="F779" s="5" t="n">
        <v>32100</v>
      </c>
      <c r="G779" s="41" t="n">
        <v>44500</v>
      </c>
      <c r="H779" s="41" t="n"/>
      <c r="I779" s="42">
        <f>IF(H779="",DATE(2099,12,31),H779)</f>
        <v/>
      </c>
      <c r="J779" s="23">
        <f>F779*E779</f>
        <v/>
      </c>
      <c r="K779" s="23">
        <f>J779*INDEX(Settings!$C$31:$C$36,MATCH(D779,Settings!$B$31:$B$36,0))</f>
        <v/>
      </c>
      <c r="L779" s="23">
        <f>J779+K779</f>
        <v/>
      </c>
      <c r="M779" s="23">
        <f>MIN(L779,Settings!$C$25)</f>
        <v/>
      </c>
      <c r="N779" s="23">
        <f>IF(B779="IT",L779*Settings!$C$11+L779*Settings!$C$12,M779*Settings!$C$16+M779*Settings!$C$17+L779*Settings!$C$18+L779*Settings!$C$19+L779*Settings!$C$20+L779*Settings!$C$21*Settings!$C$22)</f>
        <v/>
      </c>
      <c r="O779" s="23">
        <f>IF(B779="IT",J779/Settings!$C$13,0)</f>
        <v/>
      </c>
      <c r="P779" s="23">
        <f>L779+N779+O779</f>
        <v/>
      </c>
    </row>
    <row r="780">
      <c r="A780" s="5" t="inlineStr">
        <is>
          <t>E01188</t>
        </is>
      </c>
      <c r="B780" s="5" t="inlineStr">
        <is>
          <t>PL</t>
        </is>
      </c>
      <c r="C780" s="5" t="inlineStr">
        <is>
          <t>Customer Service</t>
        </is>
      </c>
      <c r="D780" s="5" t="inlineStr">
        <is>
          <t>L1</t>
        </is>
      </c>
      <c r="E780" s="5" t="n">
        <v>1</v>
      </c>
      <c r="F780" s="5" t="n">
        <v>20650</v>
      </c>
      <c r="G780" s="41" t="n">
        <v>42780</v>
      </c>
      <c r="H780" s="41" t="n"/>
      <c r="I780" s="42">
        <f>IF(H780="",DATE(2099,12,31),H780)</f>
        <v/>
      </c>
      <c r="J780" s="23">
        <f>F780*E780</f>
        <v/>
      </c>
      <c r="K780" s="23">
        <f>J780*INDEX(Settings!$C$31:$C$36,MATCH(D780,Settings!$B$31:$B$36,0))</f>
        <v/>
      </c>
      <c r="L780" s="23">
        <f>J780+K780</f>
        <v/>
      </c>
      <c r="M780" s="23">
        <f>MIN(L780,Settings!$C$25)</f>
        <v/>
      </c>
      <c r="N780" s="23">
        <f>IF(B780="IT",L780*Settings!$C$11+L780*Settings!$C$12,M780*Settings!$C$16+M780*Settings!$C$17+L780*Settings!$C$18+L780*Settings!$C$19+L780*Settings!$C$20+L780*Settings!$C$21*Settings!$C$22)</f>
        <v/>
      </c>
      <c r="O780" s="23">
        <f>IF(B780="IT",J780/Settings!$C$13,0)</f>
        <v/>
      </c>
      <c r="P780" s="23">
        <f>L780+N780+O780</f>
        <v/>
      </c>
    </row>
    <row r="781">
      <c r="A781" s="5" t="inlineStr">
        <is>
          <t>E01189</t>
        </is>
      </c>
      <c r="B781" s="5" t="inlineStr">
        <is>
          <t>IT</t>
        </is>
      </c>
      <c r="C781" s="5" t="inlineStr">
        <is>
          <t>Sales</t>
        </is>
      </c>
      <c r="D781" s="5" t="inlineStr">
        <is>
          <t>L3</t>
        </is>
      </c>
      <c r="E781" s="5" t="n">
        <v>1</v>
      </c>
      <c r="F781" s="5" t="n">
        <v>40200</v>
      </c>
      <c r="G781" s="41" t="n">
        <v>46156</v>
      </c>
      <c r="H781" s="41" t="n"/>
      <c r="I781" s="42">
        <f>IF(H781="",DATE(2099,12,31),H781)</f>
        <v/>
      </c>
      <c r="J781" s="23">
        <f>F781*E781</f>
        <v/>
      </c>
      <c r="K781" s="23">
        <f>J781*INDEX(Settings!$C$31:$C$36,MATCH(D781,Settings!$B$31:$B$36,0))</f>
        <v/>
      </c>
      <c r="L781" s="23">
        <f>J781+K781</f>
        <v/>
      </c>
      <c r="M781" s="23">
        <f>MIN(L781,Settings!$C$25)</f>
        <v/>
      </c>
      <c r="N781" s="23">
        <f>IF(B781="IT",L781*Settings!$C$11+L781*Settings!$C$12,M781*Settings!$C$16+M781*Settings!$C$17+L781*Settings!$C$18+L781*Settings!$C$19+L781*Settings!$C$20+L781*Settings!$C$21*Settings!$C$22)</f>
        <v/>
      </c>
      <c r="O781" s="23">
        <f>IF(B781="IT",J781/Settings!$C$13,0)</f>
        <v/>
      </c>
      <c r="P781" s="23">
        <f>L781+N781+O781</f>
        <v/>
      </c>
    </row>
    <row r="782">
      <c r="A782" s="5" t="inlineStr">
        <is>
          <t>E01190</t>
        </is>
      </c>
      <c r="B782" s="5" t="inlineStr">
        <is>
          <t>IT</t>
        </is>
      </c>
      <c r="C782" s="5" t="inlineStr">
        <is>
          <t>HR</t>
        </is>
      </c>
      <c r="D782" s="5" t="inlineStr">
        <is>
          <t>L3</t>
        </is>
      </c>
      <c r="E782" s="5" t="n">
        <v>1</v>
      </c>
      <c r="F782" s="5" t="n">
        <v>34050</v>
      </c>
      <c r="G782" s="41" t="n">
        <v>46025</v>
      </c>
      <c r="H782" s="41" t="n"/>
      <c r="I782" s="42">
        <f>IF(H782="",DATE(2099,12,31),H782)</f>
        <v/>
      </c>
      <c r="J782" s="23">
        <f>F782*E782</f>
        <v/>
      </c>
      <c r="K782" s="23">
        <f>J782*INDEX(Settings!$C$31:$C$36,MATCH(D782,Settings!$B$31:$B$36,0))</f>
        <v/>
      </c>
      <c r="L782" s="23">
        <f>J782+K782</f>
        <v/>
      </c>
      <c r="M782" s="23">
        <f>MIN(L782,Settings!$C$25)</f>
        <v/>
      </c>
      <c r="N782" s="23">
        <f>IF(B782="IT",L782*Settings!$C$11+L782*Settings!$C$12,M782*Settings!$C$16+M782*Settings!$C$17+L782*Settings!$C$18+L782*Settings!$C$19+L782*Settings!$C$20+L782*Settings!$C$21*Settings!$C$22)</f>
        <v/>
      </c>
      <c r="O782" s="23">
        <f>IF(B782="IT",J782/Settings!$C$13,0)</f>
        <v/>
      </c>
      <c r="P782" s="23">
        <f>L782+N782+O782</f>
        <v/>
      </c>
    </row>
    <row r="783">
      <c r="A783" s="5" t="inlineStr">
        <is>
          <t>E01191</t>
        </is>
      </c>
      <c r="B783" s="5" t="inlineStr">
        <is>
          <t>PL</t>
        </is>
      </c>
      <c r="C783" s="5" t="inlineStr">
        <is>
          <t>Operations</t>
        </is>
      </c>
      <c r="D783" s="5" t="inlineStr">
        <is>
          <t>L5</t>
        </is>
      </c>
      <c r="E783" s="5" t="n">
        <v>1</v>
      </c>
      <c r="F783" s="5" t="n">
        <v>63750</v>
      </c>
      <c r="G783" s="41" t="n">
        <v>44368</v>
      </c>
      <c r="H783" s="41" t="n"/>
      <c r="I783" s="42">
        <f>IF(H783="",DATE(2099,12,31),H783)</f>
        <v/>
      </c>
      <c r="J783" s="23">
        <f>F783*E783</f>
        <v/>
      </c>
      <c r="K783" s="23">
        <f>J783*INDEX(Settings!$C$31:$C$36,MATCH(D783,Settings!$B$31:$B$36,0))</f>
        <v/>
      </c>
      <c r="L783" s="23">
        <f>J783+K783</f>
        <v/>
      </c>
      <c r="M783" s="23">
        <f>MIN(L783,Settings!$C$25)</f>
        <v/>
      </c>
      <c r="N783" s="23">
        <f>IF(B783="IT",L783*Settings!$C$11+L783*Settings!$C$12,M783*Settings!$C$16+M783*Settings!$C$17+L783*Settings!$C$18+L783*Settings!$C$19+L783*Settings!$C$20+L783*Settings!$C$21*Settings!$C$22)</f>
        <v/>
      </c>
      <c r="O783" s="23">
        <f>IF(B783="IT",J783/Settings!$C$13,0)</f>
        <v/>
      </c>
      <c r="P783" s="23">
        <f>L783+N783+O783</f>
        <v/>
      </c>
    </row>
    <row r="784">
      <c r="A784" s="5" t="inlineStr">
        <is>
          <t>E01192</t>
        </is>
      </c>
      <c r="B784" s="5" t="inlineStr">
        <is>
          <t>PL</t>
        </is>
      </c>
      <c r="C784" s="5" t="inlineStr">
        <is>
          <t>Operations</t>
        </is>
      </c>
      <c r="D784" s="5" t="inlineStr">
        <is>
          <t>L6</t>
        </is>
      </c>
      <c r="E784" s="5" t="n">
        <v>1</v>
      </c>
      <c r="F784" s="5" t="n">
        <v>80350</v>
      </c>
      <c r="G784" s="41" t="n">
        <v>45235</v>
      </c>
      <c r="H784" s="41" t="n"/>
      <c r="I784" s="42">
        <f>IF(H784="",DATE(2099,12,31),H784)</f>
        <v/>
      </c>
      <c r="J784" s="23">
        <f>F784*E784</f>
        <v/>
      </c>
      <c r="K784" s="23">
        <f>J784*INDEX(Settings!$C$31:$C$36,MATCH(D784,Settings!$B$31:$B$36,0))</f>
        <v/>
      </c>
      <c r="L784" s="23">
        <f>J784+K784</f>
        <v/>
      </c>
      <c r="M784" s="23">
        <f>MIN(L784,Settings!$C$25)</f>
        <v/>
      </c>
      <c r="N784" s="23">
        <f>IF(B784="IT",L784*Settings!$C$11+L784*Settings!$C$12,M784*Settings!$C$16+M784*Settings!$C$17+L784*Settings!$C$18+L784*Settings!$C$19+L784*Settings!$C$20+L784*Settings!$C$21*Settings!$C$22)</f>
        <v/>
      </c>
      <c r="O784" s="23">
        <f>IF(B784="IT",J784/Settings!$C$13,0)</f>
        <v/>
      </c>
      <c r="P784" s="23">
        <f>L784+N784+O784</f>
        <v/>
      </c>
    </row>
    <row r="785">
      <c r="A785" s="5" t="inlineStr">
        <is>
          <t>E01193</t>
        </is>
      </c>
      <c r="B785" s="5" t="inlineStr">
        <is>
          <t>PL</t>
        </is>
      </c>
      <c r="C785" s="5" t="inlineStr">
        <is>
          <t>Operations</t>
        </is>
      </c>
      <c r="D785" s="5" t="inlineStr">
        <is>
          <t>L1</t>
        </is>
      </c>
      <c r="E785" s="5" t="n">
        <v>0.8</v>
      </c>
      <c r="F785" s="5" t="n">
        <v>23600</v>
      </c>
      <c r="G785" s="41" t="n">
        <v>45070</v>
      </c>
      <c r="H785" s="41" t="n"/>
      <c r="I785" s="42">
        <f>IF(H785="",DATE(2099,12,31),H785)</f>
        <v/>
      </c>
      <c r="J785" s="23">
        <f>F785*E785</f>
        <v/>
      </c>
      <c r="K785" s="23">
        <f>J785*INDEX(Settings!$C$31:$C$36,MATCH(D785,Settings!$B$31:$B$36,0))</f>
        <v/>
      </c>
      <c r="L785" s="23">
        <f>J785+K785</f>
        <v/>
      </c>
      <c r="M785" s="23">
        <f>MIN(L785,Settings!$C$25)</f>
        <v/>
      </c>
      <c r="N785" s="23">
        <f>IF(B785="IT",L785*Settings!$C$11+L785*Settings!$C$12,M785*Settings!$C$16+M785*Settings!$C$17+L785*Settings!$C$18+L785*Settings!$C$19+L785*Settings!$C$20+L785*Settings!$C$21*Settings!$C$22)</f>
        <v/>
      </c>
      <c r="O785" s="23">
        <f>IF(B785="IT",J785/Settings!$C$13,0)</f>
        <v/>
      </c>
      <c r="P785" s="23">
        <f>L785+N785+O785</f>
        <v/>
      </c>
    </row>
    <row r="786">
      <c r="A786" s="5" t="inlineStr">
        <is>
          <t>E01195</t>
        </is>
      </c>
      <c r="B786" s="5" t="inlineStr">
        <is>
          <t>PL</t>
        </is>
      </c>
      <c r="C786" s="5" t="inlineStr">
        <is>
          <t>Finance</t>
        </is>
      </c>
      <c r="D786" s="5" t="inlineStr">
        <is>
          <t>L1</t>
        </is>
      </c>
      <c r="E786" s="5" t="n">
        <v>1</v>
      </c>
      <c r="F786" s="5" t="n">
        <v>27050</v>
      </c>
      <c r="G786" s="41" t="n">
        <v>45402</v>
      </c>
      <c r="H786" s="41" t="n"/>
      <c r="I786" s="42">
        <f>IF(H786="",DATE(2099,12,31),H786)</f>
        <v/>
      </c>
      <c r="J786" s="23">
        <f>F786*E786</f>
        <v/>
      </c>
      <c r="K786" s="23">
        <f>J786*INDEX(Settings!$C$31:$C$36,MATCH(D786,Settings!$B$31:$B$36,0))</f>
        <v/>
      </c>
      <c r="L786" s="23">
        <f>J786+K786</f>
        <v/>
      </c>
      <c r="M786" s="23">
        <f>MIN(L786,Settings!$C$25)</f>
        <v/>
      </c>
      <c r="N786" s="23">
        <f>IF(B786="IT",L786*Settings!$C$11+L786*Settings!$C$12,M786*Settings!$C$16+M786*Settings!$C$17+L786*Settings!$C$18+L786*Settings!$C$19+L786*Settings!$C$20+L786*Settings!$C$21*Settings!$C$22)</f>
        <v/>
      </c>
      <c r="O786" s="23">
        <f>IF(B786="IT",J786/Settings!$C$13,0)</f>
        <v/>
      </c>
      <c r="P786" s="23">
        <f>L786+N786+O786</f>
        <v/>
      </c>
    </row>
    <row r="787">
      <c r="A787" s="5" t="inlineStr">
        <is>
          <t>E01196</t>
        </is>
      </c>
      <c r="B787" s="5" t="inlineStr">
        <is>
          <t>PL</t>
        </is>
      </c>
      <c r="C787" s="5" t="inlineStr">
        <is>
          <t>Operations</t>
        </is>
      </c>
      <c r="D787" s="5" t="inlineStr">
        <is>
          <t>L2</t>
        </is>
      </c>
      <c r="E787" s="5" t="n">
        <v>1</v>
      </c>
      <c r="F787" s="5" t="n">
        <v>27800</v>
      </c>
      <c r="G787" s="41" t="n">
        <v>45348</v>
      </c>
      <c r="H787" s="41" t="n"/>
      <c r="I787" s="42">
        <f>IF(H787="",DATE(2099,12,31),H787)</f>
        <v/>
      </c>
      <c r="J787" s="23">
        <f>F787*E787</f>
        <v/>
      </c>
      <c r="K787" s="23">
        <f>J787*INDEX(Settings!$C$31:$C$36,MATCH(D787,Settings!$B$31:$B$36,0))</f>
        <v/>
      </c>
      <c r="L787" s="23">
        <f>J787+K787</f>
        <v/>
      </c>
      <c r="M787" s="23">
        <f>MIN(L787,Settings!$C$25)</f>
        <v/>
      </c>
      <c r="N787" s="23">
        <f>IF(B787="IT",L787*Settings!$C$11+L787*Settings!$C$12,M787*Settings!$C$16+M787*Settings!$C$17+L787*Settings!$C$18+L787*Settings!$C$19+L787*Settings!$C$20+L787*Settings!$C$21*Settings!$C$22)</f>
        <v/>
      </c>
      <c r="O787" s="23">
        <f>IF(B787="IT",J787/Settings!$C$13,0)</f>
        <v/>
      </c>
      <c r="P787" s="23">
        <f>L787+N787+O787</f>
        <v/>
      </c>
    </row>
    <row r="788">
      <c r="A788" s="5" t="inlineStr">
        <is>
          <t>E01197</t>
        </is>
      </c>
      <c r="B788" s="5" t="inlineStr">
        <is>
          <t>PL</t>
        </is>
      </c>
      <c r="C788" s="5" t="inlineStr">
        <is>
          <t>Customer Service</t>
        </is>
      </c>
      <c r="D788" s="5" t="inlineStr">
        <is>
          <t>L3</t>
        </is>
      </c>
      <c r="E788" s="5" t="n">
        <v>1</v>
      </c>
      <c r="F788" s="5" t="n">
        <v>32150</v>
      </c>
      <c r="G788" s="41" t="n">
        <v>43938</v>
      </c>
      <c r="H788" s="41" t="n"/>
      <c r="I788" s="42">
        <f>IF(H788="",DATE(2099,12,31),H788)</f>
        <v/>
      </c>
      <c r="J788" s="23">
        <f>F788*E788</f>
        <v/>
      </c>
      <c r="K788" s="23">
        <f>J788*INDEX(Settings!$C$31:$C$36,MATCH(D788,Settings!$B$31:$B$36,0))</f>
        <v/>
      </c>
      <c r="L788" s="23">
        <f>J788+K788</f>
        <v/>
      </c>
      <c r="M788" s="23">
        <f>MIN(L788,Settings!$C$25)</f>
        <v/>
      </c>
      <c r="N788" s="23">
        <f>IF(B788="IT",L788*Settings!$C$11+L788*Settings!$C$12,M788*Settings!$C$16+M788*Settings!$C$17+L788*Settings!$C$18+L788*Settings!$C$19+L788*Settings!$C$20+L788*Settings!$C$21*Settings!$C$22)</f>
        <v/>
      </c>
      <c r="O788" s="23">
        <f>IF(B788="IT",J788/Settings!$C$13,0)</f>
        <v/>
      </c>
      <c r="P788" s="23">
        <f>L788+N788+O788</f>
        <v/>
      </c>
    </row>
    <row r="789">
      <c r="A789" s="5" t="inlineStr">
        <is>
          <t>E01200</t>
        </is>
      </c>
      <c r="B789" s="5" t="inlineStr">
        <is>
          <t>IT</t>
        </is>
      </c>
      <c r="C789" s="5" t="inlineStr">
        <is>
          <t>Sales</t>
        </is>
      </c>
      <c r="D789" s="5" t="inlineStr">
        <is>
          <t>L3</t>
        </is>
      </c>
      <c r="E789" s="5" t="n">
        <v>0.8</v>
      </c>
      <c r="F789" s="5" t="n">
        <v>45300</v>
      </c>
      <c r="G789" s="41" t="n">
        <v>46087</v>
      </c>
      <c r="H789" s="41" t="n"/>
      <c r="I789" s="42">
        <f>IF(H789="",DATE(2099,12,31),H789)</f>
        <v/>
      </c>
      <c r="J789" s="23">
        <f>F789*E789</f>
        <v/>
      </c>
      <c r="K789" s="23">
        <f>J789*INDEX(Settings!$C$31:$C$36,MATCH(D789,Settings!$B$31:$B$36,0))</f>
        <v/>
      </c>
      <c r="L789" s="23">
        <f>J789+K789</f>
        <v/>
      </c>
      <c r="M789" s="23">
        <f>MIN(L789,Settings!$C$25)</f>
        <v/>
      </c>
      <c r="N789" s="23">
        <f>IF(B789="IT",L789*Settings!$C$11+L789*Settings!$C$12,M789*Settings!$C$16+M789*Settings!$C$17+L789*Settings!$C$18+L789*Settings!$C$19+L789*Settings!$C$20+L789*Settings!$C$21*Settings!$C$22)</f>
        <v/>
      </c>
      <c r="O789" s="23">
        <f>IF(B789="IT",J789/Settings!$C$13,0)</f>
        <v/>
      </c>
      <c r="P789" s="23">
        <f>L789+N789+O789</f>
        <v/>
      </c>
    </row>
    <row r="790">
      <c r="A790" s="5" t="inlineStr">
        <is>
          <t>E01202</t>
        </is>
      </c>
      <c r="B790" s="5" t="inlineStr">
        <is>
          <t>IT</t>
        </is>
      </c>
      <c r="C790" s="5" t="inlineStr">
        <is>
          <t>Operations</t>
        </is>
      </c>
      <c r="D790" s="5" t="inlineStr">
        <is>
          <t>L1</t>
        </is>
      </c>
      <c r="E790" s="5" t="n">
        <v>1</v>
      </c>
      <c r="F790" s="5" t="n">
        <v>18500</v>
      </c>
      <c r="G790" s="41" t="n">
        <v>46009</v>
      </c>
      <c r="H790" s="41" t="n"/>
      <c r="I790" s="42">
        <f>IF(H790="",DATE(2099,12,31),H790)</f>
        <v/>
      </c>
      <c r="J790" s="23">
        <f>F790*E790</f>
        <v/>
      </c>
      <c r="K790" s="23">
        <f>J790*INDEX(Settings!$C$31:$C$36,MATCH(D790,Settings!$B$31:$B$36,0))</f>
        <v/>
      </c>
      <c r="L790" s="23">
        <f>J790+K790</f>
        <v/>
      </c>
      <c r="M790" s="23">
        <f>MIN(L790,Settings!$C$25)</f>
        <v/>
      </c>
      <c r="N790" s="23">
        <f>IF(B790="IT",L790*Settings!$C$11+L790*Settings!$C$12,M790*Settings!$C$16+M790*Settings!$C$17+L790*Settings!$C$18+L790*Settings!$C$19+L790*Settings!$C$20+L790*Settings!$C$21*Settings!$C$22)</f>
        <v/>
      </c>
      <c r="O790" s="23">
        <f>IF(B790="IT",J790/Settings!$C$13,0)</f>
        <v/>
      </c>
      <c r="P790" s="23">
        <f>L790+N790+O790</f>
        <v/>
      </c>
    </row>
    <row r="791">
      <c r="A791" s="5" t="inlineStr">
        <is>
          <t>E01204</t>
        </is>
      </c>
      <c r="B791" s="5" t="inlineStr">
        <is>
          <t>PL</t>
        </is>
      </c>
      <c r="C791" s="5" t="inlineStr">
        <is>
          <t>Customer Service</t>
        </is>
      </c>
      <c r="D791" s="5" t="inlineStr">
        <is>
          <t>L1</t>
        </is>
      </c>
      <c r="E791" s="5" t="n">
        <v>1</v>
      </c>
      <c r="F791" s="5" t="n">
        <v>20900</v>
      </c>
      <c r="G791" s="41" t="n">
        <v>45083</v>
      </c>
      <c r="H791" s="41" t="n"/>
      <c r="I791" s="42">
        <f>IF(H791="",DATE(2099,12,31),H791)</f>
        <v/>
      </c>
      <c r="J791" s="23">
        <f>F791*E791</f>
        <v/>
      </c>
      <c r="K791" s="23">
        <f>J791*INDEX(Settings!$C$31:$C$36,MATCH(D791,Settings!$B$31:$B$36,0))</f>
        <v/>
      </c>
      <c r="L791" s="23">
        <f>J791+K791</f>
        <v/>
      </c>
      <c r="M791" s="23">
        <f>MIN(L791,Settings!$C$25)</f>
        <v/>
      </c>
      <c r="N791" s="23">
        <f>IF(B791="IT",L791*Settings!$C$11+L791*Settings!$C$12,M791*Settings!$C$16+M791*Settings!$C$17+L791*Settings!$C$18+L791*Settings!$C$19+L791*Settings!$C$20+L791*Settings!$C$21*Settings!$C$22)</f>
        <v/>
      </c>
      <c r="O791" s="23">
        <f>IF(B791="IT",J791/Settings!$C$13,0)</f>
        <v/>
      </c>
      <c r="P791" s="23">
        <f>L791+N791+O791</f>
        <v/>
      </c>
    </row>
    <row r="792">
      <c r="A792" s="5" t="inlineStr">
        <is>
          <t>E01205</t>
        </is>
      </c>
      <c r="B792" s="5" t="inlineStr">
        <is>
          <t>PL</t>
        </is>
      </c>
      <c r="C792" s="5" t="inlineStr">
        <is>
          <t>Customer Service</t>
        </is>
      </c>
      <c r="D792" s="5" t="inlineStr">
        <is>
          <t>L2</t>
        </is>
      </c>
      <c r="E792" s="5" t="n">
        <v>1</v>
      </c>
      <c r="F792" s="5" t="n">
        <v>28750</v>
      </c>
      <c r="G792" s="41" t="n">
        <v>44848</v>
      </c>
      <c r="H792" s="41" t="n"/>
      <c r="I792" s="42">
        <f>IF(H792="",DATE(2099,12,31),H792)</f>
        <v/>
      </c>
      <c r="J792" s="23">
        <f>F792*E792</f>
        <v/>
      </c>
      <c r="K792" s="23">
        <f>J792*INDEX(Settings!$C$31:$C$36,MATCH(D792,Settings!$B$31:$B$36,0))</f>
        <v/>
      </c>
      <c r="L792" s="23">
        <f>J792+K792</f>
        <v/>
      </c>
      <c r="M792" s="23">
        <f>MIN(L792,Settings!$C$25)</f>
        <v/>
      </c>
      <c r="N792" s="23">
        <f>IF(B792="IT",L792*Settings!$C$11+L792*Settings!$C$12,M792*Settings!$C$16+M792*Settings!$C$17+L792*Settings!$C$18+L792*Settings!$C$19+L792*Settings!$C$20+L792*Settings!$C$21*Settings!$C$22)</f>
        <v/>
      </c>
      <c r="O792" s="23">
        <f>IF(B792="IT",J792/Settings!$C$13,0)</f>
        <v/>
      </c>
      <c r="P792" s="23">
        <f>L792+N792+O792</f>
        <v/>
      </c>
    </row>
    <row r="793">
      <c r="A793" s="5" t="inlineStr">
        <is>
          <t>E01206</t>
        </is>
      </c>
      <c r="B793" s="5" t="inlineStr">
        <is>
          <t>IT</t>
        </is>
      </c>
      <c r="C793" s="5" t="inlineStr">
        <is>
          <t>Customer Service</t>
        </is>
      </c>
      <c r="D793" s="5" t="inlineStr">
        <is>
          <t>L1</t>
        </is>
      </c>
      <c r="E793" s="5" t="n">
        <v>1</v>
      </c>
      <c r="F793" s="5" t="n">
        <v>25550</v>
      </c>
      <c r="G793" s="41" t="n">
        <v>44634</v>
      </c>
      <c r="H793" s="41" t="n"/>
      <c r="I793" s="42">
        <f>IF(H793="",DATE(2099,12,31),H793)</f>
        <v/>
      </c>
      <c r="J793" s="23">
        <f>F793*E793</f>
        <v/>
      </c>
      <c r="K793" s="23">
        <f>J793*INDEX(Settings!$C$31:$C$36,MATCH(D793,Settings!$B$31:$B$36,0))</f>
        <v/>
      </c>
      <c r="L793" s="23">
        <f>J793+K793</f>
        <v/>
      </c>
      <c r="M793" s="23">
        <f>MIN(L793,Settings!$C$25)</f>
        <v/>
      </c>
      <c r="N793" s="23">
        <f>IF(B793="IT",L793*Settings!$C$11+L793*Settings!$C$12,M793*Settings!$C$16+M793*Settings!$C$17+L793*Settings!$C$18+L793*Settings!$C$19+L793*Settings!$C$20+L793*Settings!$C$21*Settings!$C$22)</f>
        <v/>
      </c>
      <c r="O793" s="23">
        <f>IF(B793="IT",J793/Settings!$C$13,0)</f>
        <v/>
      </c>
      <c r="P793" s="23">
        <f>L793+N793+O793</f>
        <v/>
      </c>
    </row>
    <row r="794">
      <c r="A794" s="5" t="inlineStr">
        <is>
          <t>E01207</t>
        </is>
      </c>
      <c r="B794" s="5" t="inlineStr">
        <is>
          <t>PL</t>
        </is>
      </c>
      <c r="C794" s="5" t="inlineStr">
        <is>
          <t>Finance</t>
        </is>
      </c>
      <c r="D794" s="5" t="inlineStr">
        <is>
          <t>L3</t>
        </is>
      </c>
      <c r="E794" s="5" t="n">
        <v>0.8</v>
      </c>
      <c r="F794" s="5" t="n">
        <v>32000</v>
      </c>
      <c r="G794" s="41" t="n">
        <v>45968</v>
      </c>
      <c r="H794" s="41" t="n"/>
      <c r="I794" s="42">
        <f>IF(H794="",DATE(2099,12,31),H794)</f>
        <v/>
      </c>
      <c r="J794" s="23">
        <f>F794*E794</f>
        <v/>
      </c>
      <c r="K794" s="23">
        <f>J794*INDEX(Settings!$C$31:$C$36,MATCH(D794,Settings!$B$31:$B$36,0))</f>
        <v/>
      </c>
      <c r="L794" s="23">
        <f>J794+K794</f>
        <v/>
      </c>
      <c r="M794" s="23">
        <f>MIN(L794,Settings!$C$25)</f>
        <v/>
      </c>
      <c r="N794" s="23">
        <f>IF(B794="IT",L794*Settings!$C$11+L794*Settings!$C$12,M794*Settings!$C$16+M794*Settings!$C$17+L794*Settings!$C$18+L794*Settings!$C$19+L794*Settings!$C$20+L794*Settings!$C$21*Settings!$C$22)</f>
        <v/>
      </c>
      <c r="O794" s="23">
        <f>IF(B794="IT",J794/Settings!$C$13,0)</f>
        <v/>
      </c>
      <c r="P794" s="23">
        <f>L794+N794+O794</f>
        <v/>
      </c>
    </row>
    <row r="795">
      <c r="A795" s="5" t="inlineStr">
        <is>
          <t>E01208</t>
        </is>
      </c>
      <c r="B795" s="5" t="inlineStr">
        <is>
          <t>PL</t>
        </is>
      </c>
      <c r="C795" s="5" t="inlineStr">
        <is>
          <t>HR</t>
        </is>
      </c>
      <c r="D795" s="5" t="inlineStr">
        <is>
          <t>L5</t>
        </is>
      </c>
      <c r="E795" s="5" t="n">
        <v>1</v>
      </c>
      <c r="F795" s="5" t="n">
        <v>58950</v>
      </c>
      <c r="G795" s="41" t="n">
        <v>45688</v>
      </c>
      <c r="H795" s="41" t="n"/>
      <c r="I795" s="42">
        <f>IF(H795="",DATE(2099,12,31),H795)</f>
        <v/>
      </c>
      <c r="J795" s="23">
        <f>F795*E795</f>
        <v/>
      </c>
      <c r="K795" s="23">
        <f>J795*INDEX(Settings!$C$31:$C$36,MATCH(D795,Settings!$B$31:$B$36,0))</f>
        <v/>
      </c>
      <c r="L795" s="23">
        <f>J795+K795</f>
        <v/>
      </c>
      <c r="M795" s="23">
        <f>MIN(L795,Settings!$C$25)</f>
        <v/>
      </c>
      <c r="N795" s="23">
        <f>IF(B795="IT",L795*Settings!$C$11+L795*Settings!$C$12,M795*Settings!$C$16+M795*Settings!$C$17+L795*Settings!$C$18+L795*Settings!$C$19+L795*Settings!$C$20+L795*Settings!$C$21*Settings!$C$22)</f>
        <v/>
      </c>
      <c r="O795" s="23">
        <f>IF(B795="IT",J795/Settings!$C$13,0)</f>
        <v/>
      </c>
      <c r="P795" s="23">
        <f>L795+N795+O795</f>
        <v/>
      </c>
    </row>
    <row r="796">
      <c r="A796" s="5" t="inlineStr">
        <is>
          <t>E01209</t>
        </is>
      </c>
      <c r="B796" s="5" t="inlineStr">
        <is>
          <t>PL</t>
        </is>
      </c>
      <c r="C796" s="5" t="inlineStr">
        <is>
          <t>Tech</t>
        </is>
      </c>
      <c r="D796" s="5" t="inlineStr">
        <is>
          <t>L3</t>
        </is>
      </c>
      <c r="E796" s="5" t="n">
        <v>1</v>
      </c>
      <c r="F796" s="5" t="n">
        <v>43500</v>
      </c>
      <c r="G796" s="41" t="n">
        <v>43799</v>
      </c>
      <c r="H796" s="41" t="n"/>
      <c r="I796" s="42">
        <f>IF(H796="",DATE(2099,12,31),H796)</f>
        <v/>
      </c>
      <c r="J796" s="23">
        <f>F796*E796</f>
        <v/>
      </c>
      <c r="K796" s="23">
        <f>J796*INDEX(Settings!$C$31:$C$36,MATCH(D796,Settings!$B$31:$B$36,0))</f>
        <v/>
      </c>
      <c r="L796" s="23">
        <f>J796+K796</f>
        <v/>
      </c>
      <c r="M796" s="23">
        <f>MIN(L796,Settings!$C$25)</f>
        <v/>
      </c>
      <c r="N796" s="23">
        <f>IF(B796="IT",L796*Settings!$C$11+L796*Settings!$C$12,M796*Settings!$C$16+M796*Settings!$C$17+L796*Settings!$C$18+L796*Settings!$C$19+L796*Settings!$C$20+L796*Settings!$C$21*Settings!$C$22)</f>
        <v/>
      </c>
      <c r="O796" s="23">
        <f>IF(B796="IT",J796/Settings!$C$13,0)</f>
        <v/>
      </c>
      <c r="P796" s="23">
        <f>L796+N796+O796</f>
        <v/>
      </c>
    </row>
    <row r="797">
      <c r="A797" s="5" t="inlineStr">
        <is>
          <t>E01210</t>
        </is>
      </c>
      <c r="B797" s="5" t="inlineStr">
        <is>
          <t>IT</t>
        </is>
      </c>
      <c r="C797" s="5" t="inlineStr">
        <is>
          <t>Operations</t>
        </is>
      </c>
      <c r="D797" s="5" t="inlineStr">
        <is>
          <t>L2</t>
        </is>
      </c>
      <c r="E797" s="5" t="n">
        <v>1</v>
      </c>
      <c r="F797" s="5" t="n">
        <v>31400</v>
      </c>
      <c r="G797" s="41" t="n">
        <v>45972</v>
      </c>
      <c r="H797" s="41" t="n"/>
      <c r="I797" s="42">
        <f>IF(H797="",DATE(2099,12,31),H797)</f>
        <v/>
      </c>
      <c r="J797" s="23">
        <f>F797*E797</f>
        <v/>
      </c>
      <c r="K797" s="23">
        <f>J797*INDEX(Settings!$C$31:$C$36,MATCH(D797,Settings!$B$31:$B$36,0))</f>
        <v/>
      </c>
      <c r="L797" s="23">
        <f>J797+K797</f>
        <v/>
      </c>
      <c r="M797" s="23">
        <f>MIN(L797,Settings!$C$25)</f>
        <v/>
      </c>
      <c r="N797" s="23">
        <f>IF(B797="IT",L797*Settings!$C$11+L797*Settings!$C$12,M797*Settings!$C$16+M797*Settings!$C$17+L797*Settings!$C$18+L797*Settings!$C$19+L797*Settings!$C$20+L797*Settings!$C$21*Settings!$C$22)</f>
        <v/>
      </c>
      <c r="O797" s="23">
        <f>IF(B797="IT",J797/Settings!$C$13,0)</f>
        <v/>
      </c>
      <c r="P797" s="23">
        <f>L797+N797+O797</f>
        <v/>
      </c>
    </row>
    <row r="798">
      <c r="A798" s="5" t="inlineStr">
        <is>
          <t>E01214</t>
        </is>
      </c>
      <c r="B798" s="5" t="inlineStr">
        <is>
          <t>IT</t>
        </is>
      </c>
      <c r="C798" s="5" t="inlineStr">
        <is>
          <t>Operations</t>
        </is>
      </c>
      <c r="D798" s="5" t="inlineStr">
        <is>
          <t>L2</t>
        </is>
      </c>
      <c r="E798" s="5" t="n">
        <v>1</v>
      </c>
      <c r="F798" s="5" t="n">
        <v>29350</v>
      </c>
      <c r="G798" s="41" t="n">
        <v>42466</v>
      </c>
      <c r="H798" s="41" t="n"/>
      <c r="I798" s="42">
        <f>IF(H798="",DATE(2099,12,31),H798)</f>
        <v/>
      </c>
      <c r="J798" s="23">
        <f>F798*E798</f>
        <v/>
      </c>
      <c r="K798" s="23">
        <f>J798*INDEX(Settings!$C$31:$C$36,MATCH(D798,Settings!$B$31:$B$36,0))</f>
        <v/>
      </c>
      <c r="L798" s="23">
        <f>J798+K798</f>
        <v/>
      </c>
      <c r="M798" s="23">
        <f>MIN(L798,Settings!$C$25)</f>
        <v/>
      </c>
      <c r="N798" s="23">
        <f>IF(B798="IT",L798*Settings!$C$11+L798*Settings!$C$12,M798*Settings!$C$16+M798*Settings!$C$17+L798*Settings!$C$18+L798*Settings!$C$19+L798*Settings!$C$20+L798*Settings!$C$21*Settings!$C$22)</f>
        <v/>
      </c>
      <c r="O798" s="23">
        <f>IF(B798="IT",J798/Settings!$C$13,0)</f>
        <v/>
      </c>
      <c r="P798" s="23">
        <f>L798+N798+O798</f>
        <v/>
      </c>
    </row>
    <row r="799">
      <c r="A799" s="5" t="inlineStr">
        <is>
          <t>E01215</t>
        </is>
      </c>
      <c r="B799" s="5" t="inlineStr">
        <is>
          <t>PL</t>
        </is>
      </c>
      <c r="C799" s="5" t="inlineStr">
        <is>
          <t>Customer Service</t>
        </is>
      </c>
      <c r="D799" s="5" t="inlineStr">
        <is>
          <t>L3</t>
        </is>
      </c>
      <c r="E799" s="5" t="n">
        <v>1</v>
      </c>
      <c r="F799" s="5" t="n">
        <v>33650</v>
      </c>
      <c r="G799" s="41" t="n">
        <v>41097</v>
      </c>
      <c r="H799" s="41" t="n"/>
      <c r="I799" s="42">
        <f>IF(H799="",DATE(2099,12,31),H799)</f>
        <v/>
      </c>
      <c r="J799" s="23">
        <f>F799*E799</f>
        <v/>
      </c>
      <c r="K799" s="23">
        <f>J799*INDEX(Settings!$C$31:$C$36,MATCH(D799,Settings!$B$31:$B$36,0))</f>
        <v/>
      </c>
      <c r="L799" s="23">
        <f>J799+K799</f>
        <v/>
      </c>
      <c r="M799" s="23">
        <f>MIN(L799,Settings!$C$25)</f>
        <v/>
      </c>
      <c r="N799" s="23">
        <f>IF(B799="IT",L799*Settings!$C$11+L799*Settings!$C$12,M799*Settings!$C$16+M799*Settings!$C$17+L799*Settings!$C$18+L799*Settings!$C$19+L799*Settings!$C$20+L799*Settings!$C$21*Settings!$C$22)</f>
        <v/>
      </c>
      <c r="O799" s="23">
        <f>IF(B799="IT",J799/Settings!$C$13,0)</f>
        <v/>
      </c>
      <c r="P799" s="23">
        <f>L799+N799+O799</f>
        <v/>
      </c>
    </row>
    <row r="800">
      <c r="A800" s="5" t="inlineStr">
        <is>
          <t>E01217</t>
        </is>
      </c>
      <c r="B800" s="5" t="inlineStr">
        <is>
          <t>PL</t>
        </is>
      </c>
      <c r="C800" s="5" t="inlineStr">
        <is>
          <t>Customer Service</t>
        </is>
      </c>
      <c r="D800" s="5" t="inlineStr">
        <is>
          <t>L4</t>
        </is>
      </c>
      <c r="E800" s="5" t="n">
        <v>1</v>
      </c>
      <c r="F800" s="5" t="n">
        <v>46250</v>
      </c>
      <c r="G800" s="41" t="n">
        <v>41109</v>
      </c>
      <c r="H800" s="41" t="n">
        <v>46159</v>
      </c>
      <c r="I800" s="42">
        <f>IF(H800="",DATE(2099,12,31),H800)</f>
        <v/>
      </c>
      <c r="J800" s="23">
        <f>F800*E800</f>
        <v/>
      </c>
      <c r="K800" s="23">
        <f>J800*INDEX(Settings!$C$31:$C$36,MATCH(D800,Settings!$B$31:$B$36,0))</f>
        <v/>
      </c>
      <c r="L800" s="23">
        <f>J800+K800</f>
        <v/>
      </c>
      <c r="M800" s="23">
        <f>MIN(L800,Settings!$C$25)</f>
        <v/>
      </c>
      <c r="N800" s="23">
        <f>IF(B800="IT",L800*Settings!$C$11+L800*Settings!$C$12,M800*Settings!$C$16+M800*Settings!$C$17+L800*Settings!$C$18+L800*Settings!$C$19+L800*Settings!$C$20+L800*Settings!$C$21*Settings!$C$22)</f>
        <v/>
      </c>
      <c r="O800" s="23">
        <f>IF(B800="IT",J800/Settings!$C$13,0)</f>
        <v/>
      </c>
      <c r="P800" s="23">
        <f>L800+N800+O800</f>
        <v/>
      </c>
    </row>
    <row r="801">
      <c r="A801" s="5" t="inlineStr">
        <is>
          <t>E01218</t>
        </is>
      </c>
      <c r="B801" s="5" t="inlineStr">
        <is>
          <t>PL</t>
        </is>
      </c>
      <c r="C801" s="5" t="inlineStr">
        <is>
          <t>Sales</t>
        </is>
      </c>
      <c r="D801" s="5" t="inlineStr">
        <is>
          <t>L2</t>
        </is>
      </c>
      <c r="E801" s="5" t="n">
        <v>1</v>
      </c>
      <c r="F801" s="5" t="n">
        <v>29300</v>
      </c>
      <c r="G801" s="41" t="n">
        <v>42986</v>
      </c>
      <c r="H801" s="41" t="n"/>
      <c r="I801" s="42">
        <f>IF(H801="",DATE(2099,12,31),H801)</f>
        <v/>
      </c>
      <c r="J801" s="23">
        <f>F801*E801</f>
        <v/>
      </c>
      <c r="K801" s="23">
        <f>J801*INDEX(Settings!$C$31:$C$36,MATCH(D801,Settings!$B$31:$B$36,0))</f>
        <v/>
      </c>
      <c r="L801" s="23">
        <f>J801+K801</f>
        <v/>
      </c>
      <c r="M801" s="23">
        <f>MIN(L801,Settings!$C$25)</f>
        <v/>
      </c>
      <c r="N801" s="23">
        <f>IF(B801="IT",L801*Settings!$C$11+L801*Settings!$C$12,M801*Settings!$C$16+M801*Settings!$C$17+L801*Settings!$C$18+L801*Settings!$C$19+L801*Settings!$C$20+L801*Settings!$C$21*Settings!$C$22)</f>
        <v/>
      </c>
      <c r="O801" s="23">
        <f>IF(B801="IT",J801/Settings!$C$13,0)</f>
        <v/>
      </c>
      <c r="P801" s="23">
        <f>L801+N801+O801</f>
        <v/>
      </c>
    </row>
    <row r="802">
      <c r="A802" s="5" t="inlineStr">
        <is>
          <t>E01221</t>
        </is>
      </c>
      <c r="B802" s="5" t="inlineStr">
        <is>
          <t>PL</t>
        </is>
      </c>
      <c r="C802" s="5" t="inlineStr">
        <is>
          <t>Tech</t>
        </is>
      </c>
      <c r="D802" s="5" t="inlineStr">
        <is>
          <t>L2</t>
        </is>
      </c>
      <c r="E802" s="5" t="n">
        <v>1</v>
      </c>
      <c r="F802" s="5" t="n">
        <v>40250</v>
      </c>
      <c r="G802" s="41" t="n">
        <v>44690</v>
      </c>
      <c r="H802" s="41" t="n"/>
      <c r="I802" s="42">
        <f>IF(H802="",DATE(2099,12,31),H802)</f>
        <v/>
      </c>
      <c r="J802" s="23">
        <f>F802*E802</f>
        <v/>
      </c>
      <c r="K802" s="23">
        <f>J802*INDEX(Settings!$C$31:$C$36,MATCH(D802,Settings!$B$31:$B$36,0))</f>
        <v/>
      </c>
      <c r="L802" s="23">
        <f>J802+K802</f>
        <v/>
      </c>
      <c r="M802" s="23">
        <f>MIN(L802,Settings!$C$25)</f>
        <v/>
      </c>
      <c r="N802" s="23">
        <f>IF(B802="IT",L802*Settings!$C$11+L802*Settings!$C$12,M802*Settings!$C$16+M802*Settings!$C$17+L802*Settings!$C$18+L802*Settings!$C$19+L802*Settings!$C$20+L802*Settings!$C$21*Settings!$C$22)</f>
        <v/>
      </c>
      <c r="O802" s="23">
        <f>IF(B802="IT",J802/Settings!$C$13,0)</f>
        <v/>
      </c>
      <c r="P802" s="23">
        <f>L802+N802+O802</f>
        <v/>
      </c>
    </row>
    <row r="803">
      <c r="A803" s="5" t="inlineStr">
        <is>
          <t>E01222</t>
        </is>
      </c>
      <c r="B803" s="5" t="inlineStr">
        <is>
          <t>PL</t>
        </is>
      </c>
      <c r="C803" s="5" t="inlineStr">
        <is>
          <t>Tech</t>
        </is>
      </c>
      <c r="D803" s="5" t="inlineStr">
        <is>
          <t>L4</t>
        </is>
      </c>
      <c r="E803" s="5" t="n">
        <v>0.8</v>
      </c>
      <c r="F803" s="5" t="n">
        <v>49550</v>
      </c>
      <c r="G803" s="41" t="n">
        <v>45668</v>
      </c>
      <c r="H803" s="41" t="n"/>
      <c r="I803" s="42">
        <f>IF(H803="",DATE(2099,12,31),H803)</f>
        <v/>
      </c>
      <c r="J803" s="23">
        <f>F803*E803</f>
        <v/>
      </c>
      <c r="K803" s="23">
        <f>J803*INDEX(Settings!$C$31:$C$36,MATCH(D803,Settings!$B$31:$B$36,0))</f>
        <v/>
      </c>
      <c r="L803" s="23">
        <f>J803+K803</f>
        <v/>
      </c>
      <c r="M803" s="23">
        <f>MIN(L803,Settings!$C$25)</f>
        <v/>
      </c>
      <c r="N803" s="23">
        <f>IF(B803="IT",L803*Settings!$C$11+L803*Settings!$C$12,M803*Settings!$C$16+M803*Settings!$C$17+L803*Settings!$C$18+L803*Settings!$C$19+L803*Settings!$C$20+L803*Settings!$C$21*Settings!$C$22)</f>
        <v/>
      </c>
      <c r="O803" s="23">
        <f>IF(B803="IT",J803/Settings!$C$13,0)</f>
        <v/>
      </c>
      <c r="P803" s="23">
        <f>L803+N803+O803</f>
        <v/>
      </c>
    </row>
    <row r="804">
      <c r="A804" s="5" t="inlineStr">
        <is>
          <t>E01223</t>
        </is>
      </c>
      <c r="B804" s="5" t="inlineStr">
        <is>
          <t>PL</t>
        </is>
      </c>
      <c r="C804" s="5" t="inlineStr">
        <is>
          <t>Operations</t>
        </is>
      </c>
      <c r="D804" s="5" t="inlineStr">
        <is>
          <t>L3</t>
        </is>
      </c>
      <c r="E804" s="5" t="n">
        <v>1</v>
      </c>
      <c r="F804" s="5" t="n">
        <v>34850</v>
      </c>
      <c r="G804" s="41" t="n">
        <v>44941</v>
      </c>
      <c r="H804" s="41" t="n"/>
      <c r="I804" s="42">
        <f>IF(H804="",DATE(2099,12,31),H804)</f>
        <v/>
      </c>
      <c r="J804" s="23">
        <f>F804*E804</f>
        <v/>
      </c>
      <c r="K804" s="23">
        <f>J804*INDEX(Settings!$C$31:$C$36,MATCH(D804,Settings!$B$31:$B$36,0))</f>
        <v/>
      </c>
      <c r="L804" s="23">
        <f>J804+K804</f>
        <v/>
      </c>
      <c r="M804" s="23">
        <f>MIN(L804,Settings!$C$25)</f>
        <v/>
      </c>
      <c r="N804" s="23">
        <f>IF(B804="IT",L804*Settings!$C$11+L804*Settings!$C$12,M804*Settings!$C$16+M804*Settings!$C$17+L804*Settings!$C$18+L804*Settings!$C$19+L804*Settings!$C$20+L804*Settings!$C$21*Settings!$C$22)</f>
        <v/>
      </c>
      <c r="O804" s="23">
        <f>IF(B804="IT",J804/Settings!$C$13,0)</f>
        <v/>
      </c>
      <c r="P804" s="23">
        <f>L804+N804+O804</f>
        <v/>
      </c>
    </row>
    <row r="805">
      <c r="A805" s="5" t="inlineStr">
        <is>
          <t>E01224</t>
        </is>
      </c>
      <c r="B805" s="5" t="inlineStr">
        <is>
          <t>PL</t>
        </is>
      </c>
      <c r="C805" s="5" t="inlineStr">
        <is>
          <t>Customer Service</t>
        </is>
      </c>
      <c r="D805" s="5" t="inlineStr">
        <is>
          <t>L3</t>
        </is>
      </c>
      <c r="E805" s="5" t="n">
        <v>1</v>
      </c>
      <c r="F805" s="5" t="n">
        <v>32850</v>
      </c>
      <c r="G805" s="41" t="n">
        <v>41865</v>
      </c>
      <c r="H805" s="41" t="n"/>
      <c r="I805" s="42">
        <f>IF(H805="",DATE(2099,12,31),H805)</f>
        <v/>
      </c>
      <c r="J805" s="23">
        <f>F805*E805</f>
        <v/>
      </c>
      <c r="K805" s="23">
        <f>J805*INDEX(Settings!$C$31:$C$36,MATCH(D805,Settings!$B$31:$B$36,0))</f>
        <v/>
      </c>
      <c r="L805" s="23">
        <f>J805+K805</f>
        <v/>
      </c>
      <c r="M805" s="23">
        <f>MIN(L805,Settings!$C$25)</f>
        <v/>
      </c>
      <c r="N805" s="23">
        <f>IF(B805="IT",L805*Settings!$C$11+L805*Settings!$C$12,M805*Settings!$C$16+M805*Settings!$C$17+L805*Settings!$C$18+L805*Settings!$C$19+L805*Settings!$C$20+L805*Settings!$C$21*Settings!$C$22)</f>
        <v/>
      </c>
      <c r="O805" s="23">
        <f>IF(B805="IT",J805/Settings!$C$13,0)</f>
        <v/>
      </c>
      <c r="P805" s="23">
        <f>L805+N805+O805</f>
        <v/>
      </c>
    </row>
    <row r="806">
      <c r="A806" s="5" t="inlineStr">
        <is>
          <t>E01225</t>
        </is>
      </c>
      <c r="B806" s="5" t="inlineStr">
        <is>
          <t>IT</t>
        </is>
      </c>
      <c r="C806" s="5" t="inlineStr">
        <is>
          <t>Tech</t>
        </is>
      </c>
      <c r="D806" s="5" t="inlineStr">
        <is>
          <t>L3</t>
        </is>
      </c>
      <c r="E806" s="5" t="n">
        <v>1</v>
      </c>
      <c r="F806" s="5" t="n">
        <v>44900</v>
      </c>
      <c r="G806" s="41" t="n">
        <v>45979</v>
      </c>
      <c r="H806" s="41" t="n"/>
      <c r="I806" s="42">
        <f>IF(H806="",DATE(2099,12,31),H806)</f>
        <v/>
      </c>
      <c r="J806" s="23">
        <f>F806*E806</f>
        <v/>
      </c>
      <c r="K806" s="23">
        <f>J806*INDEX(Settings!$C$31:$C$36,MATCH(D806,Settings!$B$31:$B$36,0))</f>
        <v/>
      </c>
      <c r="L806" s="23">
        <f>J806+K806</f>
        <v/>
      </c>
      <c r="M806" s="23">
        <f>MIN(L806,Settings!$C$25)</f>
        <v/>
      </c>
      <c r="N806" s="23">
        <f>IF(B806="IT",L806*Settings!$C$11+L806*Settings!$C$12,M806*Settings!$C$16+M806*Settings!$C$17+L806*Settings!$C$18+L806*Settings!$C$19+L806*Settings!$C$20+L806*Settings!$C$21*Settings!$C$22)</f>
        <v/>
      </c>
      <c r="O806" s="23">
        <f>IF(B806="IT",J806/Settings!$C$13,0)</f>
        <v/>
      </c>
      <c r="P806" s="23">
        <f>L806+N806+O806</f>
        <v/>
      </c>
    </row>
    <row r="807">
      <c r="A807" s="5" t="inlineStr">
        <is>
          <t>E01226</t>
        </is>
      </c>
      <c r="B807" s="5" t="inlineStr">
        <is>
          <t>PL</t>
        </is>
      </c>
      <c r="C807" s="5" t="inlineStr">
        <is>
          <t>Finance</t>
        </is>
      </c>
      <c r="D807" s="5" t="inlineStr">
        <is>
          <t>L2</t>
        </is>
      </c>
      <c r="E807" s="5" t="n">
        <v>1</v>
      </c>
      <c r="F807" s="5" t="n">
        <v>29100</v>
      </c>
      <c r="G807" s="41" t="n">
        <v>44195</v>
      </c>
      <c r="H807" s="41" t="n"/>
      <c r="I807" s="42">
        <f>IF(H807="",DATE(2099,12,31),H807)</f>
        <v/>
      </c>
      <c r="J807" s="23">
        <f>F807*E807</f>
        <v/>
      </c>
      <c r="K807" s="23">
        <f>J807*INDEX(Settings!$C$31:$C$36,MATCH(D807,Settings!$B$31:$B$36,0))</f>
        <v/>
      </c>
      <c r="L807" s="23">
        <f>J807+K807</f>
        <v/>
      </c>
      <c r="M807" s="23">
        <f>MIN(L807,Settings!$C$25)</f>
        <v/>
      </c>
      <c r="N807" s="23">
        <f>IF(B807="IT",L807*Settings!$C$11+L807*Settings!$C$12,M807*Settings!$C$16+M807*Settings!$C$17+L807*Settings!$C$18+L807*Settings!$C$19+L807*Settings!$C$20+L807*Settings!$C$21*Settings!$C$22)</f>
        <v/>
      </c>
      <c r="O807" s="23">
        <f>IF(B807="IT",J807/Settings!$C$13,0)</f>
        <v/>
      </c>
      <c r="P807" s="23">
        <f>L807+N807+O807</f>
        <v/>
      </c>
    </row>
    <row r="808">
      <c r="A808" s="5" t="inlineStr">
        <is>
          <t>E01228</t>
        </is>
      </c>
      <c r="B808" s="5" t="inlineStr">
        <is>
          <t>PL</t>
        </is>
      </c>
      <c r="C808" s="5" t="inlineStr">
        <is>
          <t>Customer Service</t>
        </is>
      </c>
      <c r="D808" s="5" t="inlineStr">
        <is>
          <t>L4</t>
        </is>
      </c>
      <c r="E808" s="5" t="n">
        <v>1</v>
      </c>
      <c r="F808" s="5" t="n">
        <v>36350</v>
      </c>
      <c r="G808" s="41" t="n">
        <v>45597</v>
      </c>
      <c r="H808" s="41" t="n"/>
      <c r="I808" s="42">
        <f>IF(H808="",DATE(2099,12,31),H808)</f>
        <v/>
      </c>
      <c r="J808" s="23">
        <f>F808*E808</f>
        <v/>
      </c>
      <c r="K808" s="23">
        <f>J808*INDEX(Settings!$C$31:$C$36,MATCH(D808,Settings!$B$31:$B$36,0))</f>
        <v/>
      </c>
      <c r="L808" s="23">
        <f>J808+K808</f>
        <v/>
      </c>
      <c r="M808" s="23">
        <f>MIN(L808,Settings!$C$25)</f>
        <v/>
      </c>
      <c r="N808" s="23">
        <f>IF(B808="IT",L808*Settings!$C$11+L808*Settings!$C$12,M808*Settings!$C$16+M808*Settings!$C$17+L808*Settings!$C$18+L808*Settings!$C$19+L808*Settings!$C$20+L808*Settings!$C$21*Settings!$C$22)</f>
        <v/>
      </c>
      <c r="O808" s="23">
        <f>IF(B808="IT",J808/Settings!$C$13,0)</f>
        <v/>
      </c>
      <c r="P808" s="23">
        <f>L808+N808+O808</f>
        <v/>
      </c>
    </row>
    <row r="809">
      <c r="A809" s="5" t="inlineStr">
        <is>
          <t>E01229</t>
        </is>
      </c>
      <c r="B809" s="5" t="inlineStr">
        <is>
          <t>IT</t>
        </is>
      </c>
      <c r="C809" s="5" t="inlineStr">
        <is>
          <t>Operations</t>
        </is>
      </c>
      <c r="D809" s="5" t="inlineStr">
        <is>
          <t>L2</t>
        </is>
      </c>
      <c r="E809" s="5" t="n">
        <v>1</v>
      </c>
      <c r="F809" s="5" t="n">
        <v>24900</v>
      </c>
      <c r="G809" s="41" t="n">
        <v>46198</v>
      </c>
      <c r="H809" s="41" t="n"/>
      <c r="I809" s="42">
        <f>IF(H809="",DATE(2099,12,31),H809)</f>
        <v/>
      </c>
      <c r="J809" s="23">
        <f>F809*E809</f>
        <v/>
      </c>
      <c r="K809" s="23">
        <f>J809*INDEX(Settings!$C$31:$C$36,MATCH(D809,Settings!$B$31:$B$36,0))</f>
        <v/>
      </c>
      <c r="L809" s="23">
        <f>J809+K809</f>
        <v/>
      </c>
      <c r="M809" s="23">
        <f>MIN(L809,Settings!$C$25)</f>
        <v/>
      </c>
      <c r="N809" s="23">
        <f>IF(B809="IT",L809*Settings!$C$11+L809*Settings!$C$12,M809*Settings!$C$16+M809*Settings!$C$17+L809*Settings!$C$18+L809*Settings!$C$19+L809*Settings!$C$20+L809*Settings!$C$21*Settings!$C$22)</f>
        <v/>
      </c>
      <c r="O809" s="23">
        <f>IF(B809="IT",J809/Settings!$C$13,0)</f>
        <v/>
      </c>
      <c r="P809" s="23">
        <f>L809+N809+O809</f>
        <v/>
      </c>
    </row>
    <row r="810">
      <c r="A810" s="5" t="inlineStr">
        <is>
          <t>E01230</t>
        </is>
      </c>
      <c r="B810" s="5" t="inlineStr">
        <is>
          <t>IT</t>
        </is>
      </c>
      <c r="C810" s="5" t="inlineStr">
        <is>
          <t>Customer Service</t>
        </is>
      </c>
      <c r="D810" s="5" t="inlineStr">
        <is>
          <t>L2</t>
        </is>
      </c>
      <c r="E810" s="5" t="n">
        <v>0.8</v>
      </c>
      <c r="F810" s="5" t="n">
        <v>29350</v>
      </c>
      <c r="G810" s="41" t="n">
        <v>45020</v>
      </c>
      <c r="H810" s="41" t="n">
        <v>45886</v>
      </c>
      <c r="I810" s="42">
        <f>IF(H810="",DATE(2099,12,31),H810)</f>
        <v/>
      </c>
      <c r="J810" s="23">
        <f>F810*E810</f>
        <v/>
      </c>
      <c r="K810" s="23">
        <f>J810*INDEX(Settings!$C$31:$C$36,MATCH(D810,Settings!$B$31:$B$36,0))</f>
        <v/>
      </c>
      <c r="L810" s="23">
        <f>J810+K810</f>
        <v/>
      </c>
      <c r="M810" s="23">
        <f>MIN(L810,Settings!$C$25)</f>
        <v/>
      </c>
      <c r="N810" s="23">
        <f>IF(B810="IT",L810*Settings!$C$11+L810*Settings!$C$12,M810*Settings!$C$16+M810*Settings!$C$17+L810*Settings!$C$18+L810*Settings!$C$19+L810*Settings!$C$20+L810*Settings!$C$21*Settings!$C$22)</f>
        <v/>
      </c>
      <c r="O810" s="23">
        <f>IF(B810="IT",J810/Settings!$C$13,0)</f>
        <v/>
      </c>
      <c r="P810" s="23">
        <f>L810+N810+O810</f>
        <v/>
      </c>
    </row>
    <row r="811">
      <c r="A811" s="5" t="inlineStr">
        <is>
          <t>E01231</t>
        </is>
      </c>
      <c r="B811" s="5" t="inlineStr">
        <is>
          <t>PL</t>
        </is>
      </c>
      <c r="C811" s="5" t="inlineStr">
        <is>
          <t>Tech</t>
        </is>
      </c>
      <c r="D811" s="5" t="inlineStr">
        <is>
          <t>L1</t>
        </is>
      </c>
      <c r="E811" s="5" t="n">
        <v>1</v>
      </c>
      <c r="F811" s="5" t="n">
        <v>27600</v>
      </c>
      <c r="G811" s="41" t="n">
        <v>44968</v>
      </c>
      <c r="H811" s="41" t="n">
        <v>46126</v>
      </c>
      <c r="I811" s="42">
        <f>IF(H811="",DATE(2099,12,31),H811)</f>
        <v/>
      </c>
      <c r="J811" s="23">
        <f>F811*E811</f>
        <v/>
      </c>
      <c r="K811" s="23">
        <f>J811*INDEX(Settings!$C$31:$C$36,MATCH(D811,Settings!$B$31:$B$36,0))</f>
        <v/>
      </c>
      <c r="L811" s="23">
        <f>J811+K811</f>
        <v/>
      </c>
      <c r="M811" s="23">
        <f>MIN(L811,Settings!$C$25)</f>
        <v/>
      </c>
      <c r="N811" s="23">
        <f>IF(B811="IT",L811*Settings!$C$11+L811*Settings!$C$12,M811*Settings!$C$16+M811*Settings!$C$17+L811*Settings!$C$18+L811*Settings!$C$19+L811*Settings!$C$20+L811*Settings!$C$21*Settings!$C$22)</f>
        <v/>
      </c>
      <c r="O811" s="23">
        <f>IF(B811="IT",J811/Settings!$C$13,0)</f>
        <v/>
      </c>
      <c r="P811" s="23">
        <f>L811+N811+O811</f>
        <v/>
      </c>
    </row>
    <row r="812">
      <c r="A812" s="5" t="inlineStr">
        <is>
          <t>E01232</t>
        </is>
      </c>
      <c r="B812" s="5" t="inlineStr">
        <is>
          <t>PL</t>
        </is>
      </c>
      <c r="C812" s="5" t="inlineStr">
        <is>
          <t>Customer Service</t>
        </is>
      </c>
      <c r="D812" s="5" t="inlineStr">
        <is>
          <t>L1</t>
        </is>
      </c>
      <c r="E812" s="5" t="n">
        <v>1</v>
      </c>
      <c r="F812" s="5" t="n">
        <v>20150</v>
      </c>
      <c r="G812" s="41" t="n">
        <v>43156</v>
      </c>
      <c r="H812" s="41" t="n">
        <v>45882</v>
      </c>
      <c r="I812" s="42">
        <f>IF(H812="",DATE(2099,12,31),H812)</f>
        <v/>
      </c>
      <c r="J812" s="23">
        <f>F812*E812</f>
        <v/>
      </c>
      <c r="K812" s="23">
        <f>J812*INDEX(Settings!$C$31:$C$36,MATCH(D812,Settings!$B$31:$B$36,0))</f>
        <v/>
      </c>
      <c r="L812" s="23">
        <f>J812+K812</f>
        <v/>
      </c>
      <c r="M812" s="23">
        <f>MIN(L812,Settings!$C$25)</f>
        <v/>
      </c>
      <c r="N812" s="23">
        <f>IF(B812="IT",L812*Settings!$C$11+L812*Settings!$C$12,M812*Settings!$C$16+M812*Settings!$C$17+L812*Settings!$C$18+L812*Settings!$C$19+L812*Settings!$C$20+L812*Settings!$C$21*Settings!$C$22)</f>
        <v/>
      </c>
      <c r="O812" s="23">
        <f>IF(B812="IT",J812/Settings!$C$13,0)</f>
        <v/>
      </c>
      <c r="P812" s="23">
        <f>L812+N812+O812</f>
        <v/>
      </c>
    </row>
    <row r="813">
      <c r="A813" s="5" t="inlineStr">
        <is>
          <t>E01233</t>
        </is>
      </c>
      <c r="B813" s="5" t="inlineStr">
        <is>
          <t>IT</t>
        </is>
      </c>
      <c r="C813" s="5" t="inlineStr">
        <is>
          <t>Finance</t>
        </is>
      </c>
      <c r="D813" s="5" t="inlineStr">
        <is>
          <t>L4</t>
        </is>
      </c>
      <c r="E813" s="5" t="n">
        <v>1</v>
      </c>
      <c r="F813" s="5" t="n">
        <v>51750</v>
      </c>
      <c r="G813" s="41" t="n">
        <v>41122</v>
      </c>
      <c r="H813" s="41" t="n"/>
      <c r="I813" s="42">
        <f>IF(H813="",DATE(2099,12,31),H813)</f>
        <v/>
      </c>
      <c r="J813" s="23">
        <f>F813*E813</f>
        <v/>
      </c>
      <c r="K813" s="23">
        <f>J813*INDEX(Settings!$C$31:$C$36,MATCH(D813,Settings!$B$31:$B$36,0))</f>
        <v/>
      </c>
      <c r="L813" s="23">
        <f>J813+K813</f>
        <v/>
      </c>
      <c r="M813" s="23">
        <f>MIN(L813,Settings!$C$25)</f>
        <v/>
      </c>
      <c r="N813" s="23">
        <f>IF(B813="IT",L813*Settings!$C$11+L813*Settings!$C$12,M813*Settings!$C$16+M813*Settings!$C$17+L813*Settings!$C$18+L813*Settings!$C$19+L813*Settings!$C$20+L813*Settings!$C$21*Settings!$C$22)</f>
        <v/>
      </c>
      <c r="O813" s="23">
        <f>IF(B813="IT",J813/Settings!$C$13,0)</f>
        <v/>
      </c>
      <c r="P813" s="23">
        <f>L813+N813+O813</f>
        <v/>
      </c>
    </row>
    <row r="814">
      <c r="A814" s="5" t="inlineStr">
        <is>
          <t>E01235</t>
        </is>
      </c>
      <c r="B814" s="5" t="inlineStr">
        <is>
          <t>PL</t>
        </is>
      </c>
      <c r="C814" s="5" t="inlineStr">
        <is>
          <t>Sales</t>
        </is>
      </c>
      <c r="D814" s="5" t="inlineStr">
        <is>
          <t>L4</t>
        </is>
      </c>
      <c r="E814" s="5" t="n">
        <v>1</v>
      </c>
      <c r="F814" s="5" t="n">
        <v>46700</v>
      </c>
      <c r="G814" s="41" t="n">
        <v>44654</v>
      </c>
      <c r="H814" s="41" t="n"/>
      <c r="I814" s="42">
        <f>IF(H814="",DATE(2099,12,31),H814)</f>
        <v/>
      </c>
      <c r="J814" s="23">
        <f>F814*E814</f>
        <v/>
      </c>
      <c r="K814" s="23">
        <f>J814*INDEX(Settings!$C$31:$C$36,MATCH(D814,Settings!$B$31:$B$36,0))</f>
        <v/>
      </c>
      <c r="L814" s="23">
        <f>J814+K814</f>
        <v/>
      </c>
      <c r="M814" s="23">
        <f>MIN(L814,Settings!$C$25)</f>
        <v/>
      </c>
      <c r="N814" s="23">
        <f>IF(B814="IT",L814*Settings!$C$11+L814*Settings!$C$12,M814*Settings!$C$16+M814*Settings!$C$17+L814*Settings!$C$18+L814*Settings!$C$19+L814*Settings!$C$20+L814*Settings!$C$21*Settings!$C$22)</f>
        <v/>
      </c>
      <c r="O814" s="23">
        <f>IF(B814="IT",J814/Settings!$C$13,0)</f>
        <v/>
      </c>
      <c r="P814" s="23">
        <f>L814+N814+O814</f>
        <v/>
      </c>
    </row>
    <row r="815">
      <c r="A815" s="5" t="inlineStr">
        <is>
          <t>E01238</t>
        </is>
      </c>
      <c r="B815" s="5" t="inlineStr">
        <is>
          <t>IT</t>
        </is>
      </c>
      <c r="C815" s="5" t="inlineStr">
        <is>
          <t>Tech</t>
        </is>
      </c>
      <c r="D815" s="5" t="inlineStr">
        <is>
          <t>L1</t>
        </is>
      </c>
      <c r="E815" s="5" t="n">
        <v>1</v>
      </c>
      <c r="F815" s="5" t="n">
        <v>29550</v>
      </c>
      <c r="G815" s="41" t="n">
        <v>44990</v>
      </c>
      <c r="H815" s="41" t="n"/>
      <c r="I815" s="42">
        <f>IF(H815="",DATE(2099,12,31),H815)</f>
        <v/>
      </c>
      <c r="J815" s="23">
        <f>F815*E815</f>
        <v/>
      </c>
      <c r="K815" s="23">
        <f>J815*INDEX(Settings!$C$31:$C$36,MATCH(D815,Settings!$B$31:$B$36,0))</f>
        <v/>
      </c>
      <c r="L815" s="23">
        <f>J815+K815</f>
        <v/>
      </c>
      <c r="M815" s="23">
        <f>MIN(L815,Settings!$C$25)</f>
        <v/>
      </c>
      <c r="N815" s="23">
        <f>IF(B815="IT",L815*Settings!$C$11+L815*Settings!$C$12,M815*Settings!$C$16+M815*Settings!$C$17+L815*Settings!$C$18+L815*Settings!$C$19+L815*Settings!$C$20+L815*Settings!$C$21*Settings!$C$22)</f>
        <v/>
      </c>
      <c r="O815" s="23">
        <f>IF(B815="IT",J815/Settings!$C$13,0)</f>
        <v/>
      </c>
      <c r="P815" s="23">
        <f>L815+N815+O815</f>
        <v/>
      </c>
    </row>
    <row r="816">
      <c r="A816" s="5" t="inlineStr">
        <is>
          <t>E01239</t>
        </is>
      </c>
      <c r="B816" s="5" t="inlineStr">
        <is>
          <t>PL</t>
        </is>
      </c>
      <c r="C816" s="5" t="inlineStr">
        <is>
          <t>Tech</t>
        </is>
      </c>
      <c r="D816" s="5" t="inlineStr">
        <is>
          <t>L1</t>
        </is>
      </c>
      <c r="E816" s="5" t="n">
        <v>1</v>
      </c>
      <c r="F816" s="5" t="n">
        <v>24500</v>
      </c>
      <c r="G816" s="41" t="n">
        <v>44846</v>
      </c>
      <c r="H816" s="41" t="n"/>
      <c r="I816" s="42">
        <f>IF(H816="",DATE(2099,12,31),H816)</f>
        <v/>
      </c>
      <c r="J816" s="23">
        <f>F816*E816</f>
        <v/>
      </c>
      <c r="K816" s="23">
        <f>J816*INDEX(Settings!$C$31:$C$36,MATCH(D816,Settings!$B$31:$B$36,0))</f>
        <v/>
      </c>
      <c r="L816" s="23">
        <f>J816+K816</f>
        <v/>
      </c>
      <c r="M816" s="23">
        <f>MIN(L816,Settings!$C$25)</f>
        <v/>
      </c>
      <c r="N816" s="23">
        <f>IF(B816="IT",L816*Settings!$C$11+L816*Settings!$C$12,M816*Settings!$C$16+M816*Settings!$C$17+L816*Settings!$C$18+L816*Settings!$C$19+L816*Settings!$C$20+L816*Settings!$C$21*Settings!$C$22)</f>
        <v/>
      </c>
      <c r="O816" s="23">
        <f>IF(B816="IT",J816/Settings!$C$13,0)</f>
        <v/>
      </c>
      <c r="P816" s="23">
        <f>L816+N816+O816</f>
        <v/>
      </c>
    </row>
    <row r="817">
      <c r="A817" s="5" t="inlineStr">
        <is>
          <t>E01240</t>
        </is>
      </c>
      <c r="B817" s="5" t="inlineStr">
        <is>
          <t>IT</t>
        </is>
      </c>
      <c r="C817" s="5" t="inlineStr">
        <is>
          <t>Tech</t>
        </is>
      </c>
      <c r="D817" s="5" t="inlineStr">
        <is>
          <t>L5</t>
        </is>
      </c>
      <c r="E817" s="5" t="n">
        <v>1</v>
      </c>
      <c r="F817" s="5" t="n">
        <v>96550</v>
      </c>
      <c r="G817" s="41" t="n">
        <v>45706</v>
      </c>
      <c r="H817" s="41" t="n"/>
      <c r="I817" s="42">
        <f>IF(H817="",DATE(2099,12,31),H817)</f>
        <v/>
      </c>
      <c r="J817" s="23">
        <f>F817*E817</f>
        <v/>
      </c>
      <c r="K817" s="23">
        <f>J817*INDEX(Settings!$C$31:$C$36,MATCH(D817,Settings!$B$31:$B$36,0))</f>
        <v/>
      </c>
      <c r="L817" s="23">
        <f>J817+K817</f>
        <v/>
      </c>
      <c r="M817" s="23">
        <f>MIN(L817,Settings!$C$25)</f>
        <v/>
      </c>
      <c r="N817" s="23">
        <f>IF(B817="IT",L817*Settings!$C$11+L817*Settings!$C$12,M817*Settings!$C$16+M817*Settings!$C$17+L817*Settings!$C$18+L817*Settings!$C$19+L817*Settings!$C$20+L817*Settings!$C$21*Settings!$C$22)</f>
        <v/>
      </c>
      <c r="O817" s="23">
        <f>IF(B817="IT",J817/Settings!$C$13,0)</f>
        <v/>
      </c>
      <c r="P817" s="23">
        <f>L817+N817+O817</f>
        <v/>
      </c>
    </row>
    <row r="818">
      <c r="A818" s="5" t="inlineStr">
        <is>
          <t>E01242</t>
        </is>
      </c>
      <c r="B818" s="5" t="inlineStr">
        <is>
          <t>IT</t>
        </is>
      </c>
      <c r="C818" s="5" t="inlineStr">
        <is>
          <t>Tech</t>
        </is>
      </c>
      <c r="D818" s="5" t="inlineStr">
        <is>
          <t>L1</t>
        </is>
      </c>
      <c r="E818" s="5" t="n">
        <v>1</v>
      </c>
      <c r="F818" s="5" t="n">
        <v>32300</v>
      </c>
      <c r="G818" s="41" t="n">
        <v>45375</v>
      </c>
      <c r="H818" s="41" t="n"/>
      <c r="I818" s="42">
        <f>IF(H818="",DATE(2099,12,31),H818)</f>
        <v/>
      </c>
      <c r="J818" s="23">
        <f>F818*E818</f>
        <v/>
      </c>
      <c r="K818" s="23">
        <f>J818*INDEX(Settings!$C$31:$C$36,MATCH(D818,Settings!$B$31:$B$36,0))</f>
        <v/>
      </c>
      <c r="L818" s="23">
        <f>J818+K818</f>
        <v/>
      </c>
      <c r="M818" s="23">
        <f>MIN(L818,Settings!$C$25)</f>
        <v/>
      </c>
      <c r="N818" s="23">
        <f>IF(B818="IT",L818*Settings!$C$11+L818*Settings!$C$12,M818*Settings!$C$16+M818*Settings!$C$17+L818*Settings!$C$18+L818*Settings!$C$19+L818*Settings!$C$20+L818*Settings!$C$21*Settings!$C$22)</f>
        <v/>
      </c>
      <c r="O818" s="23">
        <f>IF(B818="IT",J818/Settings!$C$13,0)</f>
        <v/>
      </c>
      <c r="P818" s="23">
        <f>L818+N818+O818</f>
        <v/>
      </c>
    </row>
    <row r="819">
      <c r="A819" s="5" t="inlineStr">
        <is>
          <t>E01243</t>
        </is>
      </c>
      <c r="B819" s="5" t="inlineStr">
        <is>
          <t>IT</t>
        </is>
      </c>
      <c r="C819" s="5" t="inlineStr">
        <is>
          <t>Operations</t>
        </is>
      </c>
      <c r="D819" s="5" t="inlineStr">
        <is>
          <t>L3</t>
        </is>
      </c>
      <c r="E819" s="5" t="n">
        <v>1</v>
      </c>
      <c r="F819" s="5" t="n">
        <v>37800</v>
      </c>
      <c r="G819" s="41" t="n">
        <v>46024</v>
      </c>
      <c r="H819" s="41" t="n"/>
      <c r="I819" s="42">
        <f>IF(H819="",DATE(2099,12,31),H819)</f>
        <v/>
      </c>
      <c r="J819" s="23">
        <f>F819*E819</f>
        <v/>
      </c>
      <c r="K819" s="23">
        <f>J819*INDEX(Settings!$C$31:$C$36,MATCH(D819,Settings!$B$31:$B$36,0))</f>
        <v/>
      </c>
      <c r="L819" s="23">
        <f>J819+K819</f>
        <v/>
      </c>
      <c r="M819" s="23">
        <f>MIN(L819,Settings!$C$25)</f>
        <v/>
      </c>
      <c r="N819" s="23">
        <f>IF(B819="IT",L819*Settings!$C$11+L819*Settings!$C$12,M819*Settings!$C$16+M819*Settings!$C$17+L819*Settings!$C$18+L819*Settings!$C$19+L819*Settings!$C$20+L819*Settings!$C$21*Settings!$C$22)</f>
        <v/>
      </c>
      <c r="O819" s="23">
        <f>IF(B819="IT",J819/Settings!$C$13,0)</f>
        <v/>
      </c>
      <c r="P819" s="23">
        <f>L819+N819+O819</f>
        <v/>
      </c>
    </row>
    <row r="820">
      <c r="A820" s="5" t="inlineStr">
        <is>
          <t>E01244</t>
        </is>
      </c>
      <c r="B820" s="5" t="inlineStr">
        <is>
          <t>IT</t>
        </is>
      </c>
      <c r="C820" s="5" t="inlineStr">
        <is>
          <t>Operations</t>
        </is>
      </c>
      <c r="D820" s="5" t="inlineStr">
        <is>
          <t>L2</t>
        </is>
      </c>
      <c r="E820" s="5" t="n">
        <v>1</v>
      </c>
      <c r="F820" s="5" t="n">
        <v>29400</v>
      </c>
      <c r="G820" s="41" t="n">
        <v>45787</v>
      </c>
      <c r="H820" s="41" t="n">
        <v>45955</v>
      </c>
      <c r="I820" s="42">
        <f>IF(H820="",DATE(2099,12,31),H820)</f>
        <v/>
      </c>
      <c r="J820" s="23">
        <f>F820*E820</f>
        <v/>
      </c>
      <c r="K820" s="23">
        <f>J820*INDEX(Settings!$C$31:$C$36,MATCH(D820,Settings!$B$31:$B$36,0))</f>
        <v/>
      </c>
      <c r="L820" s="23">
        <f>J820+K820</f>
        <v/>
      </c>
      <c r="M820" s="23">
        <f>MIN(L820,Settings!$C$25)</f>
        <v/>
      </c>
      <c r="N820" s="23">
        <f>IF(B820="IT",L820*Settings!$C$11+L820*Settings!$C$12,M820*Settings!$C$16+M820*Settings!$C$17+L820*Settings!$C$18+L820*Settings!$C$19+L820*Settings!$C$20+L820*Settings!$C$21*Settings!$C$22)</f>
        <v/>
      </c>
      <c r="O820" s="23">
        <f>IF(B820="IT",J820/Settings!$C$13,0)</f>
        <v/>
      </c>
      <c r="P820" s="23">
        <f>L820+N820+O820</f>
        <v/>
      </c>
    </row>
    <row r="821">
      <c r="A821" s="5" t="inlineStr">
        <is>
          <t>E01245</t>
        </is>
      </c>
      <c r="B821" s="5" t="inlineStr">
        <is>
          <t>PL</t>
        </is>
      </c>
      <c r="C821" s="5" t="inlineStr">
        <is>
          <t>Operations</t>
        </is>
      </c>
      <c r="D821" s="5" t="inlineStr">
        <is>
          <t>L5</t>
        </is>
      </c>
      <c r="E821" s="5" t="n">
        <v>1</v>
      </c>
      <c r="F821" s="5" t="n">
        <v>61250</v>
      </c>
      <c r="G821" s="41" t="n">
        <v>43744</v>
      </c>
      <c r="H821" s="41" t="n"/>
      <c r="I821" s="42">
        <f>IF(H821="",DATE(2099,12,31),H821)</f>
        <v/>
      </c>
      <c r="J821" s="23">
        <f>F821*E821</f>
        <v/>
      </c>
      <c r="K821" s="23">
        <f>J821*INDEX(Settings!$C$31:$C$36,MATCH(D821,Settings!$B$31:$B$36,0))</f>
        <v/>
      </c>
      <c r="L821" s="23">
        <f>J821+K821</f>
        <v/>
      </c>
      <c r="M821" s="23">
        <f>MIN(L821,Settings!$C$25)</f>
        <v/>
      </c>
      <c r="N821" s="23">
        <f>IF(B821="IT",L821*Settings!$C$11+L821*Settings!$C$12,M821*Settings!$C$16+M821*Settings!$C$17+L821*Settings!$C$18+L821*Settings!$C$19+L821*Settings!$C$20+L821*Settings!$C$21*Settings!$C$22)</f>
        <v/>
      </c>
      <c r="O821" s="23">
        <f>IF(B821="IT",J821/Settings!$C$13,0)</f>
        <v/>
      </c>
      <c r="P821" s="23">
        <f>L821+N821+O821</f>
        <v/>
      </c>
    </row>
    <row r="822">
      <c r="A822" s="5" t="inlineStr">
        <is>
          <t>E01246</t>
        </is>
      </c>
      <c r="B822" s="5" t="inlineStr">
        <is>
          <t>PL</t>
        </is>
      </c>
      <c r="C822" s="5" t="inlineStr">
        <is>
          <t>Operations</t>
        </is>
      </c>
      <c r="D822" s="5" t="inlineStr">
        <is>
          <t>L3</t>
        </is>
      </c>
      <c r="E822" s="5" t="n">
        <v>1</v>
      </c>
      <c r="F822" s="5" t="n">
        <v>29500</v>
      </c>
      <c r="G822" s="41" t="n">
        <v>41117</v>
      </c>
      <c r="H822" s="41" t="n"/>
      <c r="I822" s="42">
        <f>IF(H822="",DATE(2099,12,31),H822)</f>
        <v/>
      </c>
      <c r="J822" s="23">
        <f>F822*E822</f>
        <v/>
      </c>
      <c r="K822" s="23">
        <f>J822*INDEX(Settings!$C$31:$C$36,MATCH(D822,Settings!$B$31:$B$36,0))</f>
        <v/>
      </c>
      <c r="L822" s="23">
        <f>J822+K822</f>
        <v/>
      </c>
      <c r="M822" s="23">
        <f>MIN(L822,Settings!$C$25)</f>
        <v/>
      </c>
      <c r="N822" s="23">
        <f>IF(B822="IT",L822*Settings!$C$11+L822*Settings!$C$12,M822*Settings!$C$16+M822*Settings!$C$17+L822*Settings!$C$18+L822*Settings!$C$19+L822*Settings!$C$20+L822*Settings!$C$21*Settings!$C$22)</f>
        <v/>
      </c>
      <c r="O822" s="23">
        <f>IF(B822="IT",J822/Settings!$C$13,0)</f>
        <v/>
      </c>
      <c r="P822" s="23">
        <f>L822+N822+O822</f>
        <v/>
      </c>
    </row>
    <row r="823">
      <c r="A823" s="5" t="inlineStr">
        <is>
          <t>E01247</t>
        </is>
      </c>
      <c r="B823" s="5" t="inlineStr">
        <is>
          <t>IT</t>
        </is>
      </c>
      <c r="C823" s="5" t="inlineStr">
        <is>
          <t>Sales</t>
        </is>
      </c>
      <c r="D823" s="5" t="inlineStr">
        <is>
          <t>L3</t>
        </is>
      </c>
      <c r="E823" s="5" t="n">
        <v>1</v>
      </c>
      <c r="F823" s="5" t="n">
        <v>44950</v>
      </c>
      <c r="G823" s="41" t="n">
        <v>45233</v>
      </c>
      <c r="H823" s="41" t="n"/>
      <c r="I823" s="42">
        <f>IF(H823="",DATE(2099,12,31),H823)</f>
        <v/>
      </c>
      <c r="J823" s="23">
        <f>F823*E823</f>
        <v/>
      </c>
      <c r="K823" s="23">
        <f>J823*INDEX(Settings!$C$31:$C$36,MATCH(D823,Settings!$B$31:$B$36,0))</f>
        <v/>
      </c>
      <c r="L823" s="23">
        <f>J823+K823</f>
        <v/>
      </c>
      <c r="M823" s="23">
        <f>MIN(L823,Settings!$C$25)</f>
        <v/>
      </c>
      <c r="N823" s="23">
        <f>IF(B823="IT",L823*Settings!$C$11+L823*Settings!$C$12,M823*Settings!$C$16+M823*Settings!$C$17+L823*Settings!$C$18+L823*Settings!$C$19+L823*Settings!$C$20+L823*Settings!$C$21*Settings!$C$22)</f>
        <v/>
      </c>
      <c r="O823" s="23">
        <f>IF(B823="IT",J823/Settings!$C$13,0)</f>
        <v/>
      </c>
      <c r="P823" s="23">
        <f>L823+N823+O823</f>
        <v/>
      </c>
    </row>
    <row r="824">
      <c r="A824" s="5" t="inlineStr">
        <is>
          <t>E01249</t>
        </is>
      </c>
      <c r="B824" s="5" t="inlineStr">
        <is>
          <t>IT</t>
        </is>
      </c>
      <c r="C824" s="5" t="inlineStr">
        <is>
          <t>Operations</t>
        </is>
      </c>
      <c r="D824" s="5" t="inlineStr">
        <is>
          <t>L1</t>
        </is>
      </c>
      <c r="E824" s="5" t="n">
        <v>1</v>
      </c>
      <c r="F824" s="5" t="n">
        <v>26050</v>
      </c>
      <c r="G824" s="41" t="n">
        <v>45934</v>
      </c>
      <c r="H824" s="41" t="n"/>
      <c r="I824" s="42">
        <f>IF(H824="",DATE(2099,12,31),H824)</f>
        <v/>
      </c>
      <c r="J824" s="23">
        <f>F824*E824</f>
        <v/>
      </c>
      <c r="K824" s="23">
        <f>J824*INDEX(Settings!$C$31:$C$36,MATCH(D824,Settings!$B$31:$B$36,0))</f>
        <v/>
      </c>
      <c r="L824" s="23">
        <f>J824+K824</f>
        <v/>
      </c>
      <c r="M824" s="23">
        <f>MIN(L824,Settings!$C$25)</f>
        <v/>
      </c>
      <c r="N824" s="23">
        <f>IF(B824="IT",L824*Settings!$C$11+L824*Settings!$C$12,M824*Settings!$C$16+M824*Settings!$C$17+L824*Settings!$C$18+L824*Settings!$C$19+L824*Settings!$C$20+L824*Settings!$C$21*Settings!$C$22)</f>
        <v/>
      </c>
      <c r="O824" s="23">
        <f>IF(B824="IT",J824/Settings!$C$13,0)</f>
        <v/>
      </c>
      <c r="P824" s="23">
        <f>L824+N824+O824</f>
        <v/>
      </c>
    </row>
    <row r="825">
      <c r="A825" s="5" t="inlineStr">
        <is>
          <t>E01252</t>
        </is>
      </c>
      <c r="B825" s="5" t="inlineStr">
        <is>
          <t>IT</t>
        </is>
      </c>
      <c r="C825" s="5" t="inlineStr">
        <is>
          <t>Sales</t>
        </is>
      </c>
      <c r="D825" s="5" t="inlineStr">
        <is>
          <t>L1</t>
        </is>
      </c>
      <c r="E825" s="5" t="n">
        <v>1</v>
      </c>
      <c r="F825" s="5" t="n">
        <v>27350</v>
      </c>
      <c r="G825" s="41" t="n">
        <v>46082</v>
      </c>
      <c r="H825" s="41" t="n"/>
      <c r="I825" s="42">
        <f>IF(H825="",DATE(2099,12,31),H825)</f>
        <v/>
      </c>
      <c r="J825" s="23">
        <f>F825*E825</f>
        <v/>
      </c>
      <c r="K825" s="23">
        <f>J825*INDEX(Settings!$C$31:$C$36,MATCH(D825,Settings!$B$31:$B$36,0))</f>
        <v/>
      </c>
      <c r="L825" s="23">
        <f>J825+K825</f>
        <v/>
      </c>
      <c r="M825" s="23">
        <f>MIN(L825,Settings!$C$25)</f>
        <v/>
      </c>
      <c r="N825" s="23">
        <f>IF(B825="IT",L825*Settings!$C$11+L825*Settings!$C$12,M825*Settings!$C$16+M825*Settings!$C$17+L825*Settings!$C$18+L825*Settings!$C$19+L825*Settings!$C$20+L825*Settings!$C$21*Settings!$C$22)</f>
        <v/>
      </c>
      <c r="O825" s="23">
        <f>IF(B825="IT",J825/Settings!$C$13,0)</f>
        <v/>
      </c>
      <c r="P825" s="23">
        <f>L825+N825+O825</f>
        <v/>
      </c>
    </row>
    <row r="826">
      <c r="A826" s="5" t="inlineStr">
        <is>
          <t>E01253</t>
        </is>
      </c>
      <c r="B826" s="5" t="inlineStr">
        <is>
          <t>IT</t>
        </is>
      </c>
      <c r="C826" s="5" t="inlineStr">
        <is>
          <t>Operations</t>
        </is>
      </c>
      <c r="D826" s="5" t="inlineStr">
        <is>
          <t>L1</t>
        </is>
      </c>
      <c r="E826" s="5" t="n">
        <v>1</v>
      </c>
      <c r="F826" s="5" t="n">
        <v>26200</v>
      </c>
      <c r="G826" s="41" t="n">
        <v>45362</v>
      </c>
      <c r="H826" s="41" t="n"/>
      <c r="I826" s="42">
        <f>IF(H826="",DATE(2099,12,31),H826)</f>
        <v/>
      </c>
      <c r="J826" s="23">
        <f>F826*E826</f>
        <v/>
      </c>
      <c r="K826" s="23">
        <f>J826*INDEX(Settings!$C$31:$C$36,MATCH(D826,Settings!$B$31:$B$36,0))</f>
        <v/>
      </c>
      <c r="L826" s="23">
        <f>J826+K826</f>
        <v/>
      </c>
      <c r="M826" s="23">
        <f>MIN(L826,Settings!$C$25)</f>
        <v/>
      </c>
      <c r="N826" s="23">
        <f>IF(B826="IT",L826*Settings!$C$11+L826*Settings!$C$12,M826*Settings!$C$16+M826*Settings!$C$17+L826*Settings!$C$18+L826*Settings!$C$19+L826*Settings!$C$20+L826*Settings!$C$21*Settings!$C$22)</f>
        <v/>
      </c>
      <c r="O826" s="23">
        <f>IF(B826="IT",J826/Settings!$C$13,0)</f>
        <v/>
      </c>
      <c r="P826" s="23">
        <f>L826+N826+O826</f>
        <v/>
      </c>
    </row>
    <row r="827">
      <c r="A827" s="5" t="inlineStr">
        <is>
          <t>E01258</t>
        </is>
      </c>
      <c r="B827" s="5" t="inlineStr">
        <is>
          <t>PL</t>
        </is>
      </c>
      <c r="C827" s="5" t="inlineStr">
        <is>
          <t>Customer Service</t>
        </is>
      </c>
      <c r="D827" s="5" t="inlineStr">
        <is>
          <t>L4</t>
        </is>
      </c>
      <c r="E827" s="5" t="n">
        <v>0.8</v>
      </c>
      <c r="F827" s="5" t="n">
        <v>39650</v>
      </c>
      <c r="G827" s="41" t="n">
        <v>45588</v>
      </c>
      <c r="H827" s="41" t="n"/>
      <c r="I827" s="42">
        <f>IF(H827="",DATE(2099,12,31),H827)</f>
        <v/>
      </c>
      <c r="J827" s="23">
        <f>F827*E827</f>
        <v/>
      </c>
      <c r="K827" s="23">
        <f>J827*INDEX(Settings!$C$31:$C$36,MATCH(D827,Settings!$B$31:$B$36,0))</f>
        <v/>
      </c>
      <c r="L827" s="23">
        <f>J827+K827</f>
        <v/>
      </c>
      <c r="M827" s="23">
        <f>MIN(L827,Settings!$C$25)</f>
        <v/>
      </c>
      <c r="N827" s="23">
        <f>IF(B827="IT",L827*Settings!$C$11+L827*Settings!$C$12,M827*Settings!$C$16+M827*Settings!$C$17+L827*Settings!$C$18+L827*Settings!$C$19+L827*Settings!$C$20+L827*Settings!$C$21*Settings!$C$22)</f>
        <v/>
      </c>
      <c r="O827" s="23">
        <f>IF(B827="IT",J827/Settings!$C$13,0)</f>
        <v/>
      </c>
      <c r="P827" s="23">
        <f>L827+N827+O827</f>
        <v/>
      </c>
    </row>
    <row r="828">
      <c r="A828" s="5" t="inlineStr">
        <is>
          <t>E01261</t>
        </is>
      </c>
      <c r="B828" s="5" t="inlineStr">
        <is>
          <t>IT</t>
        </is>
      </c>
      <c r="C828" s="5" t="inlineStr">
        <is>
          <t>Customer Service</t>
        </is>
      </c>
      <c r="D828" s="5" t="inlineStr">
        <is>
          <t>L2</t>
        </is>
      </c>
      <c r="E828" s="5" t="n">
        <v>1</v>
      </c>
      <c r="F828" s="5" t="n">
        <v>26350</v>
      </c>
      <c r="G828" s="41" t="n">
        <v>45483</v>
      </c>
      <c r="H828" s="41" t="n"/>
      <c r="I828" s="42">
        <f>IF(H828="",DATE(2099,12,31),H828)</f>
        <v/>
      </c>
      <c r="J828" s="23">
        <f>F828*E828</f>
        <v/>
      </c>
      <c r="K828" s="23">
        <f>J828*INDEX(Settings!$C$31:$C$36,MATCH(D828,Settings!$B$31:$B$36,0))</f>
        <v/>
      </c>
      <c r="L828" s="23">
        <f>J828+K828</f>
        <v/>
      </c>
      <c r="M828" s="23">
        <f>MIN(L828,Settings!$C$25)</f>
        <v/>
      </c>
      <c r="N828" s="23">
        <f>IF(B828="IT",L828*Settings!$C$11+L828*Settings!$C$12,M828*Settings!$C$16+M828*Settings!$C$17+L828*Settings!$C$18+L828*Settings!$C$19+L828*Settings!$C$20+L828*Settings!$C$21*Settings!$C$22)</f>
        <v/>
      </c>
      <c r="O828" s="23">
        <f>IF(B828="IT",J828/Settings!$C$13,0)</f>
        <v/>
      </c>
      <c r="P828" s="23">
        <f>L828+N828+O828</f>
        <v/>
      </c>
    </row>
    <row r="829">
      <c r="A829" s="5" t="inlineStr">
        <is>
          <t>E01262</t>
        </is>
      </c>
      <c r="B829" s="5" t="inlineStr">
        <is>
          <t>IT</t>
        </is>
      </c>
      <c r="C829" s="5" t="inlineStr">
        <is>
          <t>HR</t>
        </is>
      </c>
      <c r="D829" s="5" t="inlineStr">
        <is>
          <t>L1</t>
        </is>
      </c>
      <c r="E829" s="5" t="n">
        <v>1</v>
      </c>
      <c r="F829" s="5" t="n">
        <v>20650</v>
      </c>
      <c r="G829" s="41" t="n">
        <v>46188</v>
      </c>
      <c r="H829" s="41" t="n"/>
      <c r="I829" s="42">
        <f>IF(H829="",DATE(2099,12,31),H829)</f>
        <v/>
      </c>
      <c r="J829" s="23">
        <f>F829*E829</f>
        <v/>
      </c>
      <c r="K829" s="23">
        <f>J829*INDEX(Settings!$C$31:$C$36,MATCH(D829,Settings!$B$31:$B$36,0))</f>
        <v/>
      </c>
      <c r="L829" s="23">
        <f>J829+K829</f>
        <v/>
      </c>
      <c r="M829" s="23">
        <f>MIN(L829,Settings!$C$25)</f>
        <v/>
      </c>
      <c r="N829" s="23">
        <f>IF(B829="IT",L829*Settings!$C$11+L829*Settings!$C$12,M829*Settings!$C$16+M829*Settings!$C$17+L829*Settings!$C$18+L829*Settings!$C$19+L829*Settings!$C$20+L829*Settings!$C$21*Settings!$C$22)</f>
        <v/>
      </c>
      <c r="O829" s="23">
        <f>IF(B829="IT",J829/Settings!$C$13,0)</f>
        <v/>
      </c>
      <c r="P829" s="23">
        <f>L829+N829+O829</f>
        <v/>
      </c>
    </row>
    <row r="830">
      <c r="A830" s="5" t="inlineStr">
        <is>
          <t>E01264</t>
        </is>
      </c>
      <c r="B830" s="5" t="inlineStr">
        <is>
          <t>IT</t>
        </is>
      </c>
      <c r="C830" s="5" t="inlineStr">
        <is>
          <t>Customer Service</t>
        </is>
      </c>
      <c r="D830" s="5" t="inlineStr">
        <is>
          <t>L1</t>
        </is>
      </c>
      <c r="E830" s="5" t="n">
        <v>1</v>
      </c>
      <c r="F830" s="5" t="n">
        <v>26350</v>
      </c>
      <c r="G830" s="41" t="n">
        <v>45786</v>
      </c>
      <c r="H830" s="41" t="n"/>
      <c r="I830" s="42">
        <f>IF(H830="",DATE(2099,12,31),H830)</f>
        <v/>
      </c>
      <c r="J830" s="23">
        <f>F830*E830</f>
        <v/>
      </c>
      <c r="K830" s="23">
        <f>J830*INDEX(Settings!$C$31:$C$36,MATCH(D830,Settings!$B$31:$B$36,0))</f>
        <v/>
      </c>
      <c r="L830" s="23">
        <f>J830+K830</f>
        <v/>
      </c>
      <c r="M830" s="23">
        <f>MIN(L830,Settings!$C$25)</f>
        <v/>
      </c>
      <c r="N830" s="23">
        <f>IF(B830="IT",L830*Settings!$C$11+L830*Settings!$C$12,M830*Settings!$C$16+M830*Settings!$C$17+L830*Settings!$C$18+L830*Settings!$C$19+L830*Settings!$C$20+L830*Settings!$C$21*Settings!$C$22)</f>
        <v/>
      </c>
      <c r="O830" s="23">
        <f>IF(B830="IT",J830/Settings!$C$13,0)</f>
        <v/>
      </c>
      <c r="P830" s="23">
        <f>L830+N830+O830</f>
        <v/>
      </c>
    </row>
    <row r="831">
      <c r="A831" s="5" t="inlineStr">
        <is>
          <t>E01265</t>
        </is>
      </c>
      <c r="B831" s="5" t="inlineStr">
        <is>
          <t>IT</t>
        </is>
      </c>
      <c r="C831" s="5" t="inlineStr">
        <is>
          <t>Tech</t>
        </is>
      </c>
      <c r="D831" s="5" t="inlineStr">
        <is>
          <t>L4</t>
        </is>
      </c>
      <c r="E831" s="5" t="n">
        <v>1</v>
      </c>
      <c r="F831" s="5" t="n">
        <v>66550</v>
      </c>
      <c r="G831" s="41" t="n">
        <v>45777</v>
      </c>
      <c r="H831" s="41" t="n"/>
      <c r="I831" s="42">
        <f>IF(H831="",DATE(2099,12,31),H831)</f>
        <v/>
      </c>
      <c r="J831" s="23">
        <f>F831*E831</f>
        <v/>
      </c>
      <c r="K831" s="23">
        <f>J831*INDEX(Settings!$C$31:$C$36,MATCH(D831,Settings!$B$31:$B$36,0))</f>
        <v/>
      </c>
      <c r="L831" s="23">
        <f>J831+K831</f>
        <v/>
      </c>
      <c r="M831" s="23">
        <f>MIN(L831,Settings!$C$25)</f>
        <v/>
      </c>
      <c r="N831" s="23">
        <f>IF(B831="IT",L831*Settings!$C$11+L831*Settings!$C$12,M831*Settings!$C$16+M831*Settings!$C$17+L831*Settings!$C$18+L831*Settings!$C$19+L831*Settings!$C$20+L831*Settings!$C$21*Settings!$C$22)</f>
        <v/>
      </c>
      <c r="O831" s="23">
        <f>IF(B831="IT",J831/Settings!$C$13,0)</f>
        <v/>
      </c>
      <c r="P831" s="23">
        <f>L831+N831+O831</f>
        <v/>
      </c>
    </row>
    <row r="832">
      <c r="A832" s="5" t="inlineStr">
        <is>
          <t>E01266</t>
        </is>
      </c>
      <c r="B832" s="5" t="inlineStr">
        <is>
          <t>PL</t>
        </is>
      </c>
      <c r="C832" s="5" t="inlineStr">
        <is>
          <t>Customer Service</t>
        </is>
      </c>
      <c r="D832" s="5" t="inlineStr">
        <is>
          <t>L2</t>
        </is>
      </c>
      <c r="E832" s="5" t="n">
        <v>1</v>
      </c>
      <c r="F832" s="5" t="n">
        <v>27050</v>
      </c>
      <c r="G832" s="41" t="n">
        <v>45200</v>
      </c>
      <c r="H832" s="41" t="n"/>
      <c r="I832" s="42">
        <f>IF(H832="",DATE(2099,12,31),H832)</f>
        <v/>
      </c>
      <c r="J832" s="23">
        <f>F832*E832</f>
        <v/>
      </c>
      <c r="K832" s="23">
        <f>J832*INDEX(Settings!$C$31:$C$36,MATCH(D832,Settings!$B$31:$B$36,0))</f>
        <v/>
      </c>
      <c r="L832" s="23">
        <f>J832+K832</f>
        <v/>
      </c>
      <c r="M832" s="23">
        <f>MIN(L832,Settings!$C$25)</f>
        <v/>
      </c>
      <c r="N832" s="23">
        <f>IF(B832="IT",L832*Settings!$C$11+L832*Settings!$C$12,M832*Settings!$C$16+M832*Settings!$C$17+L832*Settings!$C$18+L832*Settings!$C$19+L832*Settings!$C$20+L832*Settings!$C$21*Settings!$C$22)</f>
        <v/>
      </c>
      <c r="O832" s="23">
        <f>IF(B832="IT",J832/Settings!$C$13,0)</f>
        <v/>
      </c>
      <c r="P832" s="23">
        <f>L832+N832+O832</f>
        <v/>
      </c>
    </row>
    <row r="833">
      <c r="A833" s="5" t="inlineStr">
        <is>
          <t>E01267</t>
        </is>
      </c>
      <c r="B833" s="5" t="inlineStr">
        <is>
          <t>PL</t>
        </is>
      </c>
      <c r="C833" s="5" t="inlineStr">
        <is>
          <t>Tech</t>
        </is>
      </c>
      <c r="D833" s="5" t="inlineStr">
        <is>
          <t>L4</t>
        </is>
      </c>
      <c r="E833" s="5" t="n">
        <v>1</v>
      </c>
      <c r="F833" s="5" t="n">
        <v>57950</v>
      </c>
      <c r="G833" s="41" t="n">
        <v>44868</v>
      </c>
      <c r="H833" s="41" t="n"/>
      <c r="I833" s="42">
        <f>IF(H833="",DATE(2099,12,31),H833)</f>
        <v/>
      </c>
      <c r="J833" s="23">
        <f>F833*E833</f>
        <v/>
      </c>
      <c r="K833" s="23">
        <f>J833*INDEX(Settings!$C$31:$C$36,MATCH(D833,Settings!$B$31:$B$36,0))</f>
        <v/>
      </c>
      <c r="L833" s="23">
        <f>J833+K833</f>
        <v/>
      </c>
      <c r="M833" s="23">
        <f>MIN(L833,Settings!$C$25)</f>
        <v/>
      </c>
      <c r="N833" s="23">
        <f>IF(B833="IT",L833*Settings!$C$11+L833*Settings!$C$12,M833*Settings!$C$16+M833*Settings!$C$17+L833*Settings!$C$18+L833*Settings!$C$19+L833*Settings!$C$20+L833*Settings!$C$21*Settings!$C$22)</f>
        <v/>
      </c>
      <c r="O833" s="23">
        <f>IF(B833="IT",J833/Settings!$C$13,0)</f>
        <v/>
      </c>
      <c r="P833" s="23">
        <f>L833+N833+O833</f>
        <v/>
      </c>
    </row>
    <row r="834">
      <c r="A834" s="5" t="inlineStr">
        <is>
          <t>E01268</t>
        </is>
      </c>
      <c r="B834" s="5" t="inlineStr">
        <is>
          <t>PL</t>
        </is>
      </c>
      <c r="C834" s="5" t="inlineStr">
        <is>
          <t>Sales</t>
        </is>
      </c>
      <c r="D834" s="5" t="inlineStr">
        <is>
          <t>L2</t>
        </is>
      </c>
      <c r="E834" s="5" t="n">
        <v>1</v>
      </c>
      <c r="F834" s="5" t="n">
        <v>29250</v>
      </c>
      <c r="G834" s="41" t="n">
        <v>43866</v>
      </c>
      <c r="H834" s="41" t="n"/>
      <c r="I834" s="42">
        <f>IF(H834="",DATE(2099,12,31),H834)</f>
        <v/>
      </c>
      <c r="J834" s="23">
        <f>F834*E834</f>
        <v/>
      </c>
      <c r="K834" s="23">
        <f>J834*INDEX(Settings!$C$31:$C$36,MATCH(D834,Settings!$B$31:$B$36,0))</f>
        <v/>
      </c>
      <c r="L834" s="23">
        <f>J834+K834</f>
        <v/>
      </c>
      <c r="M834" s="23">
        <f>MIN(L834,Settings!$C$25)</f>
        <v/>
      </c>
      <c r="N834" s="23">
        <f>IF(B834="IT",L834*Settings!$C$11+L834*Settings!$C$12,M834*Settings!$C$16+M834*Settings!$C$17+L834*Settings!$C$18+L834*Settings!$C$19+L834*Settings!$C$20+L834*Settings!$C$21*Settings!$C$22)</f>
        <v/>
      </c>
      <c r="O834" s="23">
        <f>IF(B834="IT",J834/Settings!$C$13,0)</f>
        <v/>
      </c>
      <c r="P834" s="23">
        <f>L834+N834+O834</f>
        <v/>
      </c>
    </row>
    <row r="835">
      <c r="A835" s="5" t="inlineStr">
        <is>
          <t>E01270</t>
        </is>
      </c>
      <c r="B835" s="5" t="inlineStr">
        <is>
          <t>IT</t>
        </is>
      </c>
      <c r="C835" s="5" t="inlineStr">
        <is>
          <t>Tech</t>
        </is>
      </c>
      <c r="D835" s="5" t="inlineStr">
        <is>
          <t>L1</t>
        </is>
      </c>
      <c r="E835" s="5" t="n">
        <v>1</v>
      </c>
      <c r="F835" s="5" t="n">
        <v>28000</v>
      </c>
      <c r="G835" s="41" t="n">
        <v>45729</v>
      </c>
      <c r="H835" s="41" t="n"/>
      <c r="I835" s="42">
        <f>IF(H835="",DATE(2099,12,31),H835)</f>
        <v/>
      </c>
      <c r="J835" s="23">
        <f>F835*E835</f>
        <v/>
      </c>
      <c r="K835" s="23">
        <f>J835*INDEX(Settings!$C$31:$C$36,MATCH(D835,Settings!$B$31:$B$36,0))</f>
        <v/>
      </c>
      <c r="L835" s="23">
        <f>J835+K835</f>
        <v/>
      </c>
      <c r="M835" s="23">
        <f>MIN(L835,Settings!$C$25)</f>
        <v/>
      </c>
      <c r="N835" s="23">
        <f>IF(B835="IT",L835*Settings!$C$11+L835*Settings!$C$12,M835*Settings!$C$16+M835*Settings!$C$17+L835*Settings!$C$18+L835*Settings!$C$19+L835*Settings!$C$20+L835*Settings!$C$21*Settings!$C$22)</f>
        <v/>
      </c>
      <c r="O835" s="23">
        <f>IF(B835="IT",J835/Settings!$C$13,0)</f>
        <v/>
      </c>
      <c r="P835" s="23">
        <f>L835+N835+O835</f>
        <v/>
      </c>
    </row>
    <row r="836">
      <c r="A836" s="5" t="inlineStr">
        <is>
          <t>E01271</t>
        </is>
      </c>
      <c r="B836" s="5" t="inlineStr">
        <is>
          <t>IT</t>
        </is>
      </c>
      <c r="C836" s="5" t="inlineStr">
        <is>
          <t>Customer Service</t>
        </is>
      </c>
      <c r="D836" s="5" t="inlineStr">
        <is>
          <t>L2</t>
        </is>
      </c>
      <c r="E836" s="5" t="n">
        <v>1</v>
      </c>
      <c r="F836" s="5" t="n">
        <v>30600</v>
      </c>
      <c r="G836" s="41" t="n">
        <v>45767</v>
      </c>
      <c r="H836" s="41" t="n"/>
      <c r="I836" s="42">
        <f>IF(H836="",DATE(2099,12,31),H836)</f>
        <v/>
      </c>
      <c r="J836" s="23">
        <f>F836*E836</f>
        <v/>
      </c>
      <c r="K836" s="23">
        <f>J836*INDEX(Settings!$C$31:$C$36,MATCH(D836,Settings!$B$31:$B$36,0))</f>
        <v/>
      </c>
      <c r="L836" s="23">
        <f>J836+K836</f>
        <v/>
      </c>
      <c r="M836" s="23">
        <f>MIN(L836,Settings!$C$25)</f>
        <v/>
      </c>
      <c r="N836" s="23">
        <f>IF(B836="IT",L836*Settings!$C$11+L836*Settings!$C$12,M836*Settings!$C$16+M836*Settings!$C$17+L836*Settings!$C$18+L836*Settings!$C$19+L836*Settings!$C$20+L836*Settings!$C$21*Settings!$C$22)</f>
        <v/>
      </c>
      <c r="O836" s="23">
        <f>IF(B836="IT",J836/Settings!$C$13,0)</f>
        <v/>
      </c>
      <c r="P836" s="23">
        <f>L836+N836+O836</f>
        <v/>
      </c>
    </row>
    <row r="837">
      <c r="A837" s="5" t="inlineStr">
        <is>
          <t>E01272</t>
        </is>
      </c>
      <c r="B837" s="5" t="inlineStr">
        <is>
          <t>PL</t>
        </is>
      </c>
      <c r="C837" s="5" t="inlineStr">
        <is>
          <t>Operations</t>
        </is>
      </c>
      <c r="D837" s="5" t="inlineStr">
        <is>
          <t>L2</t>
        </is>
      </c>
      <c r="E837" s="5" t="n">
        <v>1</v>
      </c>
      <c r="F837" s="5" t="n">
        <v>24150</v>
      </c>
      <c r="G837" s="41" t="n">
        <v>42588</v>
      </c>
      <c r="H837" s="41" t="n"/>
      <c r="I837" s="42">
        <f>IF(H837="",DATE(2099,12,31),H837)</f>
        <v/>
      </c>
      <c r="J837" s="23">
        <f>F837*E837</f>
        <v/>
      </c>
      <c r="K837" s="23">
        <f>J837*INDEX(Settings!$C$31:$C$36,MATCH(D837,Settings!$B$31:$B$36,0))</f>
        <v/>
      </c>
      <c r="L837" s="23">
        <f>J837+K837</f>
        <v/>
      </c>
      <c r="M837" s="23">
        <f>MIN(L837,Settings!$C$25)</f>
        <v/>
      </c>
      <c r="N837" s="23">
        <f>IF(B837="IT",L837*Settings!$C$11+L837*Settings!$C$12,M837*Settings!$C$16+M837*Settings!$C$17+L837*Settings!$C$18+L837*Settings!$C$19+L837*Settings!$C$20+L837*Settings!$C$21*Settings!$C$22)</f>
        <v/>
      </c>
      <c r="O837" s="23">
        <f>IF(B837="IT",J837/Settings!$C$13,0)</f>
        <v/>
      </c>
      <c r="P837" s="23">
        <f>L837+N837+O837</f>
        <v/>
      </c>
    </row>
    <row r="838">
      <c r="A838" s="5" t="inlineStr">
        <is>
          <t>E01273</t>
        </is>
      </c>
      <c r="B838" s="5" t="inlineStr">
        <is>
          <t>PL</t>
        </is>
      </c>
      <c r="C838" s="5" t="inlineStr">
        <is>
          <t>Customer Service</t>
        </is>
      </c>
      <c r="D838" s="5" t="inlineStr">
        <is>
          <t>L4</t>
        </is>
      </c>
      <c r="E838" s="5" t="n">
        <v>1</v>
      </c>
      <c r="F838" s="5" t="n">
        <v>39300</v>
      </c>
      <c r="G838" s="41" t="n">
        <v>45378</v>
      </c>
      <c r="H838" s="41" t="n"/>
      <c r="I838" s="42">
        <f>IF(H838="",DATE(2099,12,31),H838)</f>
        <v/>
      </c>
      <c r="J838" s="23">
        <f>F838*E838</f>
        <v/>
      </c>
      <c r="K838" s="23">
        <f>J838*INDEX(Settings!$C$31:$C$36,MATCH(D838,Settings!$B$31:$B$36,0))</f>
        <v/>
      </c>
      <c r="L838" s="23">
        <f>J838+K838</f>
        <v/>
      </c>
      <c r="M838" s="23">
        <f>MIN(L838,Settings!$C$25)</f>
        <v/>
      </c>
      <c r="N838" s="23">
        <f>IF(B838="IT",L838*Settings!$C$11+L838*Settings!$C$12,M838*Settings!$C$16+M838*Settings!$C$17+L838*Settings!$C$18+L838*Settings!$C$19+L838*Settings!$C$20+L838*Settings!$C$21*Settings!$C$22)</f>
        <v/>
      </c>
      <c r="O838" s="23">
        <f>IF(B838="IT",J838/Settings!$C$13,0)</f>
        <v/>
      </c>
      <c r="P838" s="23">
        <f>L838+N838+O838</f>
        <v/>
      </c>
    </row>
    <row r="839">
      <c r="A839" s="5" t="inlineStr">
        <is>
          <t>E01274</t>
        </is>
      </c>
      <c r="B839" s="5" t="inlineStr">
        <is>
          <t>PL</t>
        </is>
      </c>
      <c r="C839" s="5" t="inlineStr">
        <is>
          <t>Operations</t>
        </is>
      </c>
      <c r="D839" s="5" t="inlineStr">
        <is>
          <t>L2</t>
        </is>
      </c>
      <c r="E839" s="5" t="n">
        <v>1</v>
      </c>
      <c r="F839" s="5" t="n">
        <v>24300</v>
      </c>
      <c r="G839" s="41" t="n">
        <v>45072</v>
      </c>
      <c r="H839" s="41" t="n"/>
      <c r="I839" s="42">
        <f>IF(H839="",DATE(2099,12,31),H839)</f>
        <v/>
      </c>
      <c r="J839" s="23">
        <f>F839*E839</f>
        <v/>
      </c>
      <c r="K839" s="23">
        <f>J839*INDEX(Settings!$C$31:$C$36,MATCH(D839,Settings!$B$31:$B$36,0))</f>
        <v/>
      </c>
      <c r="L839" s="23">
        <f>J839+K839</f>
        <v/>
      </c>
      <c r="M839" s="23">
        <f>MIN(L839,Settings!$C$25)</f>
        <v/>
      </c>
      <c r="N839" s="23">
        <f>IF(B839="IT",L839*Settings!$C$11+L839*Settings!$C$12,M839*Settings!$C$16+M839*Settings!$C$17+L839*Settings!$C$18+L839*Settings!$C$19+L839*Settings!$C$20+L839*Settings!$C$21*Settings!$C$22)</f>
        <v/>
      </c>
      <c r="O839" s="23">
        <f>IF(B839="IT",J839/Settings!$C$13,0)</f>
        <v/>
      </c>
      <c r="P839" s="23">
        <f>L839+N839+O839</f>
        <v/>
      </c>
    </row>
    <row r="840">
      <c r="A840" s="5" t="inlineStr">
        <is>
          <t>E01275</t>
        </is>
      </c>
      <c r="B840" s="5" t="inlineStr">
        <is>
          <t>IT</t>
        </is>
      </c>
      <c r="C840" s="5" t="inlineStr">
        <is>
          <t>Tech</t>
        </is>
      </c>
      <c r="D840" s="5" t="inlineStr">
        <is>
          <t>L2</t>
        </is>
      </c>
      <c r="E840" s="5" t="n">
        <v>1</v>
      </c>
      <c r="F840" s="5" t="n">
        <v>40550</v>
      </c>
      <c r="G840" s="41" t="n">
        <v>44260</v>
      </c>
      <c r="H840" s="41" t="n"/>
      <c r="I840" s="42">
        <f>IF(H840="",DATE(2099,12,31),H840)</f>
        <v/>
      </c>
      <c r="J840" s="23">
        <f>F840*E840</f>
        <v/>
      </c>
      <c r="K840" s="23">
        <f>J840*INDEX(Settings!$C$31:$C$36,MATCH(D840,Settings!$B$31:$B$36,0))</f>
        <v/>
      </c>
      <c r="L840" s="23">
        <f>J840+K840</f>
        <v/>
      </c>
      <c r="M840" s="23">
        <f>MIN(L840,Settings!$C$25)</f>
        <v/>
      </c>
      <c r="N840" s="23">
        <f>IF(B840="IT",L840*Settings!$C$11+L840*Settings!$C$12,M840*Settings!$C$16+M840*Settings!$C$17+L840*Settings!$C$18+L840*Settings!$C$19+L840*Settings!$C$20+L840*Settings!$C$21*Settings!$C$22)</f>
        <v/>
      </c>
      <c r="O840" s="23">
        <f>IF(B840="IT",J840/Settings!$C$13,0)</f>
        <v/>
      </c>
      <c r="P840" s="23">
        <f>L840+N840+O840</f>
        <v/>
      </c>
    </row>
    <row r="841">
      <c r="A841" s="5" t="inlineStr">
        <is>
          <t>E01276</t>
        </is>
      </c>
      <c r="B841" s="5" t="inlineStr">
        <is>
          <t>IT</t>
        </is>
      </c>
      <c r="C841" s="5" t="inlineStr">
        <is>
          <t>Customer Service</t>
        </is>
      </c>
      <c r="D841" s="5" t="inlineStr">
        <is>
          <t>L2</t>
        </is>
      </c>
      <c r="E841" s="5" t="n">
        <v>1</v>
      </c>
      <c r="F841" s="5" t="n">
        <v>24950</v>
      </c>
      <c r="G841" s="41" t="n">
        <v>45981</v>
      </c>
      <c r="H841" s="41" t="n"/>
      <c r="I841" s="42">
        <f>IF(H841="",DATE(2099,12,31),H841)</f>
        <v/>
      </c>
      <c r="J841" s="23">
        <f>F841*E841</f>
        <v/>
      </c>
      <c r="K841" s="23">
        <f>J841*INDEX(Settings!$C$31:$C$36,MATCH(D841,Settings!$B$31:$B$36,0))</f>
        <v/>
      </c>
      <c r="L841" s="23">
        <f>J841+K841</f>
        <v/>
      </c>
      <c r="M841" s="23">
        <f>MIN(L841,Settings!$C$25)</f>
        <v/>
      </c>
      <c r="N841" s="23">
        <f>IF(B841="IT",L841*Settings!$C$11+L841*Settings!$C$12,M841*Settings!$C$16+M841*Settings!$C$17+L841*Settings!$C$18+L841*Settings!$C$19+L841*Settings!$C$20+L841*Settings!$C$21*Settings!$C$22)</f>
        <v/>
      </c>
      <c r="O841" s="23">
        <f>IF(B841="IT",J841/Settings!$C$13,0)</f>
        <v/>
      </c>
      <c r="P841" s="23">
        <f>L841+N841+O841</f>
        <v/>
      </c>
    </row>
    <row r="842">
      <c r="A842" s="5" t="inlineStr">
        <is>
          <t>E01277</t>
        </is>
      </c>
      <c r="B842" s="5" t="inlineStr">
        <is>
          <t>PL</t>
        </is>
      </c>
      <c r="C842" s="5" t="inlineStr">
        <is>
          <t>Tech</t>
        </is>
      </c>
      <c r="D842" s="5" t="inlineStr">
        <is>
          <t>L3</t>
        </is>
      </c>
      <c r="E842" s="5" t="n">
        <v>1</v>
      </c>
      <c r="F842" s="5" t="n">
        <v>39650</v>
      </c>
      <c r="G842" s="41" t="n">
        <v>45919</v>
      </c>
      <c r="H842" s="41" t="n"/>
      <c r="I842" s="42">
        <f>IF(H842="",DATE(2099,12,31),H842)</f>
        <v/>
      </c>
      <c r="J842" s="23">
        <f>F842*E842</f>
        <v/>
      </c>
      <c r="K842" s="23">
        <f>J842*INDEX(Settings!$C$31:$C$36,MATCH(D842,Settings!$B$31:$B$36,0))</f>
        <v/>
      </c>
      <c r="L842" s="23">
        <f>J842+K842</f>
        <v/>
      </c>
      <c r="M842" s="23">
        <f>MIN(L842,Settings!$C$25)</f>
        <v/>
      </c>
      <c r="N842" s="23">
        <f>IF(B842="IT",L842*Settings!$C$11+L842*Settings!$C$12,M842*Settings!$C$16+M842*Settings!$C$17+L842*Settings!$C$18+L842*Settings!$C$19+L842*Settings!$C$20+L842*Settings!$C$21*Settings!$C$22)</f>
        <v/>
      </c>
      <c r="O842" s="23">
        <f>IF(B842="IT",J842/Settings!$C$13,0)</f>
        <v/>
      </c>
      <c r="P842" s="23">
        <f>L842+N842+O842</f>
        <v/>
      </c>
    </row>
    <row r="843">
      <c r="A843" s="5" t="inlineStr">
        <is>
          <t>E01278</t>
        </is>
      </c>
      <c r="B843" s="5" t="inlineStr">
        <is>
          <t>PL</t>
        </is>
      </c>
      <c r="C843" s="5" t="inlineStr">
        <is>
          <t>Customer Service</t>
        </is>
      </c>
      <c r="D843" s="5" t="inlineStr">
        <is>
          <t>L2</t>
        </is>
      </c>
      <c r="E843" s="5" t="n">
        <v>1</v>
      </c>
      <c r="F843" s="5" t="n">
        <v>20450</v>
      </c>
      <c r="G843" s="41" t="n">
        <v>45732</v>
      </c>
      <c r="H843" s="41" t="n"/>
      <c r="I843" s="42">
        <f>IF(H843="",DATE(2099,12,31),H843)</f>
        <v/>
      </c>
      <c r="J843" s="23">
        <f>F843*E843</f>
        <v/>
      </c>
      <c r="K843" s="23">
        <f>J843*INDEX(Settings!$C$31:$C$36,MATCH(D843,Settings!$B$31:$B$36,0))</f>
        <v/>
      </c>
      <c r="L843" s="23">
        <f>J843+K843</f>
        <v/>
      </c>
      <c r="M843" s="23">
        <f>MIN(L843,Settings!$C$25)</f>
        <v/>
      </c>
      <c r="N843" s="23">
        <f>IF(B843="IT",L843*Settings!$C$11+L843*Settings!$C$12,M843*Settings!$C$16+M843*Settings!$C$17+L843*Settings!$C$18+L843*Settings!$C$19+L843*Settings!$C$20+L843*Settings!$C$21*Settings!$C$22)</f>
        <v/>
      </c>
      <c r="O843" s="23">
        <f>IF(B843="IT",J843/Settings!$C$13,0)</f>
        <v/>
      </c>
      <c r="P843" s="23">
        <f>L843+N843+O843</f>
        <v/>
      </c>
    </row>
    <row r="844">
      <c r="A844" s="5" t="inlineStr">
        <is>
          <t>E01280</t>
        </is>
      </c>
      <c r="B844" s="5" t="inlineStr">
        <is>
          <t>PL</t>
        </is>
      </c>
      <c r="C844" s="5" t="inlineStr">
        <is>
          <t>Tech</t>
        </is>
      </c>
      <c r="D844" s="5" t="inlineStr">
        <is>
          <t>L1</t>
        </is>
      </c>
      <c r="E844" s="5" t="n">
        <v>1</v>
      </c>
      <c r="F844" s="5" t="n">
        <v>20950</v>
      </c>
      <c r="G844" s="41" t="n">
        <v>46040</v>
      </c>
      <c r="H844" s="41" t="n">
        <v>46133</v>
      </c>
      <c r="I844" s="42">
        <f>IF(H844="",DATE(2099,12,31),H844)</f>
        <v/>
      </c>
      <c r="J844" s="23">
        <f>F844*E844</f>
        <v/>
      </c>
      <c r="K844" s="23">
        <f>J844*INDEX(Settings!$C$31:$C$36,MATCH(D844,Settings!$B$31:$B$36,0))</f>
        <v/>
      </c>
      <c r="L844" s="23">
        <f>J844+K844</f>
        <v/>
      </c>
      <c r="M844" s="23">
        <f>MIN(L844,Settings!$C$25)</f>
        <v/>
      </c>
      <c r="N844" s="23">
        <f>IF(B844="IT",L844*Settings!$C$11+L844*Settings!$C$12,M844*Settings!$C$16+M844*Settings!$C$17+L844*Settings!$C$18+L844*Settings!$C$19+L844*Settings!$C$20+L844*Settings!$C$21*Settings!$C$22)</f>
        <v/>
      </c>
      <c r="O844" s="23">
        <f>IF(B844="IT",J844/Settings!$C$13,0)</f>
        <v/>
      </c>
      <c r="P844" s="23">
        <f>L844+N844+O844</f>
        <v/>
      </c>
    </row>
    <row r="845">
      <c r="A845" s="5" t="inlineStr">
        <is>
          <t>E01281</t>
        </is>
      </c>
      <c r="B845" s="5" t="inlineStr">
        <is>
          <t>PL</t>
        </is>
      </c>
      <c r="C845" s="5" t="inlineStr">
        <is>
          <t>Operations</t>
        </is>
      </c>
      <c r="D845" s="5" t="inlineStr">
        <is>
          <t>L1</t>
        </is>
      </c>
      <c r="E845" s="5" t="n">
        <v>1</v>
      </c>
      <c r="F845" s="5" t="n">
        <v>15150</v>
      </c>
      <c r="G845" s="41" t="n">
        <v>46059</v>
      </c>
      <c r="H845" s="41" t="n">
        <v>46191</v>
      </c>
      <c r="I845" s="42">
        <f>IF(H845="",DATE(2099,12,31),H845)</f>
        <v/>
      </c>
      <c r="J845" s="23">
        <f>F845*E845</f>
        <v/>
      </c>
      <c r="K845" s="23">
        <f>J845*INDEX(Settings!$C$31:$C$36,MATCH(D845,Settings!$B$31:$B$36,0))</f>
        <v/>
      </c>
      <c r="L845" s="23">
        <f>J845+K845</f>
        <v/>
      </c>
      <c r="M845" s="23">
        <f>MIN(L845,Settings!$C$25)</f>
        <v/>
      </c>
      <c r="N845" s="23">
        <f>IF(B845="IT",L845*Settings!$C$11+L845*Settings!$C$12,M845*Settings!$C$16+M845*Settings!$C$17+L845*Settings!$C$18+L845*Settings!$C$19+L845*Settings!$C$20+L845*Settings!$C$21*Settings!$C$22)</f>
        <v/>
      </c>
      <c r="O845" s="23">
        <f>IF(B845="IT",J845/Settings!$C$13,0)</f>
        <v/>
      </c>
      <c r="P845" s="23">
        <f>L845+N845+O845</f>
        <v/>
      </c>
    </row>
    <row r="846">
      <c r="A846" s="5" t="inlineStr">
        <is>
          <t>E01282</t>
        </is>
      </c>
      <c r="B846" s="5" t="inlineStr">
        <is>
          <t>PL</t>
        </is>
      </c>
      <c r="C846" s="5" t="inlineStr">
        <is>
          <t>Sales</t>
        </is>
      </c>
      <c r="D846" s="5" t="inlineStr">
        <is>
          <t>L3</t>
        </is>
      </c>
      <c r="E846" s="5" t="n">
        <v>1</v>
      </c>
      <c r="F846" s="5" t="n">
        <v>34150</v>
      </c>
      <c r="G846" s="41" t="n">
        <v>43481</v>
      </c>
      <c r="H846" s="41" t="n"/>
      <c r="I846" s="42">
        <f>IF(H846="",DATE(2099,12,31),H846)</f>
        <v/>
      </c>
      <c r="J846" s="23">
        <f>F846*E846</f>
        <v/>
      </c>
      <c r="K846" s="23">
        <f>J846*INDEX(Settings!$C$31:$C$36,MATCH(D846,Settings!$B$31:$B$36,0))</f>
        <v/>
      </c>
      <c r="L846" s="23">
        <f>J846+K846</f>
        <v/>
      </c>
      <c r="M846" s="23">
        <f>MIN(L846,Settings!$C$25)</f>
        <v/>
      </c>
      <c r="N846" s="23">
        <f>IF(B846="IT",L846*Settings!$C$11+L846*Settings!$C$12,M846*Settings!$C$16+M846*Settings!$C$17+L846*Settings!$C$18+L846*Settings!$C$19+L846*Settings!$C$20+L846*Settings!$C$21*Settings!$C$22)</f>
        <v/>
      </c>
      <c r="O846" s="23">
        <f>IF(B846="IT",J846/Settings!$C$13,0)</f>
        <v/>
      </c>
      <c r="P846" s="23">
        <f>L846+N846+O846</f>
        <v/>
      </c>
    </row>
    <row r="847">
      <c r="A847" s="5" t="inlineStr">
        <is>
          <t>E01283</t>
        </is>
      </c>
      <c r="B847" s="5" t="inlineStr">
        <is>
          <t>IT</t>
        </is>
      </c>
      <c r="C847" s="5" t="inlineStr">
        <is>
          <t>Finance</t>
        </is>
      </c>
      <c r="D847" s="5" t="inlineStr">
        <is>
          <t>L6</t>
        </is>
      </c>
      <c r="E847" s="5" t="n">
        <v>1</v>
      </c>
      <c r="F847" s="5" t="n">
        <v>119600</v>
      </c>
      <c r="G847" s="41" t="n">
        <v>45360</v>
      </c>
      <c r="H847" s="41" t="n"/>
      <c r="I847" s="42">
        <f>IF(H847="",DATE(2099,12,31),H847)</f>
        <v/>
      </c>
      <c r="J847" s="23">
        <f>F847*E847</f>
        <v/>
      </c>
      <c r="K847" s="23">
        <f>J847*INDEX(Settings!$C$31:$C$36,MATCH(D847,Settings!$B$31:$B$36,0))</f>
        <v/>
      </c>
      <c r="L847" s="23">
        <f>J847+K847</f>
        <v/>
      </c>
      <c r="M847" s="23">
        <f>MIN(L847,Settings!$C$25)</f>
        <v/>
      </c>
      <c r="N847" s="23">
        <f>IF(B847="IT",L847*Settings!$C$11+L847*Settings!$C$12,M847*Settings!$C$16+M847*Settings!$C$17+L847*Settings!$C$18+L847*Settings!$C$19+L847*Settings!$C$20+L847*Settings!$C$21*Settings!$C$22)</f>
        <v/>
      </c>
      <c r="O847" s="23">
        <f>IF(B847="IT",J847/Settings!$C$13,0)</f>
        <v/>
      </c>
      <c r="P847" s="23">
        <f>L847+N847+O847</f>
        <v/>
      </c>
    </row>
    <row r="848">
      <c r="A848" s="5" t="inlineStr">
        <is>
          <t>E01285</t>
        </is>
      </c>
      <c r="B848" s="5" t="inlineStr">
        <is>
          <t>PL</t>
        </is>
      </c>
      <c r="C848" s="5" t="inlineStr">
        <is>
          <t>Customer Service</t>
        </is>
      </c>
      <c r="D848" s="5" t="inlineStr">
        <is>
          <t>L4</t>
        </is>
      </c>
      <c r="E848" s="5" t="n">
        <v>1</v>
      </c>
      <c r="F848" s="5" t="n">
        <v>36300</v>
      </c>
      <c r="G848" s="41" t="n">
        <v>45710</v>
      </c>
      <c r="H848" s="41" t="n">
        <v>46023</v>
      </c>
      <c r="I848" s="42">
        <f>IF(H848="",DATE(2099,12,31),H848)</f>
        <v/>
      </c>
      <c r="J848" s="23">
        <f>F848*E848</f>
        <v/>
      </c>
      <c r="K848" s="23">
        <f>J848*INDEX(Settings!$C$31:$C$36,MATCH(D848,Settings!$B$31:$B$36,0))</f>
        <v/>
      </c>
      <c r="L848" s="23">
        <f>J848+K848</f>
        <v/>
      </c>
      <c r="M848" s="23">
        <f>MIN(L848,Settings!$C$25)</f>
        <v/>
      </c>
      <c r="N848" s="23">
        <f>IF(B848="IT",L848*Settings!$C$11+L848*Settings!$C$12,M848*Settings!$C$16+M848*Settings!$C$17+L848*Settings!$C$18+L848*Settings!$C$19+L848*Settings!$C$20+L848*Settings!$C$21*Settings!$C$22)</f>
        <v/>
      </c>
      <c r="O848" s="23">
        <f>IF(B848="IT",J848/Settings!$C$13,0)</f>
        <v/>
      </c>
      <c r="P848" s="23">
        <f>L848+N848+O848</f>
        <v/>
      </c>
    </row>
    <row r="849">
      <c r="A849" s="5" t="inlineStr">
        <is>
          <t>E01288</t>
        </is>
      </c>
      <c r="B849" s="5" t="inlineStr">
        <is>
          <t>PL</t>
        </is>
      </c>
      <c r="C849" s="5" t="inlineStr">
        <is>
          <t>Operations</t>
        </is>
      </c>
      <c r="D849" s="5" t="inlineStr">
        <is>
          <t>L1</t>
        </is>
      </c>
      <c r="E849" s="5" t="n">
        <v>1</v>
      </c>
      <c r="F849" s="5" t="n">
        <v>22950</v>
      </c>
      <c r="G849" s="41" t="n">
        <v>44960</v>
      </c>
      <c r="H849" s="41" t="n"/>
      <c r="I849" s="42">
        <f>IF(H849="",DATE(2099,12,31),H849)</f>
        <v/>
      </c>
      <c r="J849" s="23">
        <f>F849*E849</f>
        <v/>
      </c>
      <c r="K849" s="23">
        <f>J849*INDEX(Settings!$C$31:$C$36,MATCH(D849,Settings!$B$31:$B$36,0))</f>
        <v/>
      </c>
      <c r="L849" s="23">
        <f>J849+K849</f>
        <v/>
      </c>
      <c r="M849" s="23">
        <f>MIN(L849,Settings!$C$25)</f>
        <v/>
      </c>
      <c r="N849" s="23">
        <f>IF(B849="IT",L849*Settings!$C$11+L849*Settings!$C$12,M849*Settings!$C$16+M849*Settings!$C$17+L849*Settings!$C$18+L849*Settings!$C$19+L849*Settings!$C$20+L849*Settings!$C$21*Settings!$C$22)</f>
        <v/>
      </c>
      <c r="O849" s="23">
        <f>IF(B849="IT",J849/Settings!$C$13,0)</f>
        <v/>
      </c>
      <c r="P849" s="23">
        <f>L849+N849+O849</f>
        <v/>
      </c>
    </row>
    <row r="850">
      <c r="A850" s="5" t="inlineStr">
        <is>
          <t>E01289</t>
        </is>
      </c>
      <c r="B850" s="5" t="inlineStr">
        <is>
          <t>IT</t>
        </is>
      </c>
      <c r="C850" s="5" t="inlineStr">
        <is>
          <t>Sales</t>
        </is>
      </c>
      <c r="D850" s="5" t="inlineStr">
        <is>
          <t>L3</t>
        </is>
      </c>
      <c r="E850" s="5" t="n">
        <v>1</v>
      </c>
      <c r="F850" s="5" t="n">
        <v>42050</v>
      </c>
      <c r="G850" s="41" t="n">
        <v>45844</v>
      </c>
      <c r="H850" s="41" t="n"/>
      <c r="I850" s="42">
        <f>IF(H850="",DATE(2099,12,31),H850)</f>
        <v/>
      </c>
      <c r="J850" s="23">
        <f>F850*E850</f>
        <v/>
      </c>
      <c r="K850" s="23">
        <f>J850*INDEX(Settings!$C$31:$C$36,MATCH(D850,Settings!$B$31:$B$36,0))</f>
        <v/>
      </c>
      <c r="L850" s="23">
        <f>J850+K850</f>
        <v/>
      </c>
      <c r="M850" s="23">
        <f>MIN(L850,Settings!$C$25)</f>
        <v/>
      </c>
      <c r="N850" s="23">
        <f>IF(B850="IT",L850*Settings!$C$11+L850*Settings!$C$12,M850*Settings!$C$16+M850*Settings!$C$17+L850*Settings!$C$18+L850*Settings!$C$19+L850*Settings!$C$20+L850*Settings!$C$21*Settings!$C$22)</f>
        <v/>
      </c>
      <c r="O850" s="23">
        <f>IF(B850="IT",J850/Settings!$C$13,0)</f>
        <v/>
      </c>
      <c r="P850" s="23">
        <f>L850+N850+O850</f>
        <v/>
      </c>
    </row>
    <row r="851">
      <c r="A851" s="5" t="inlineStr">
        <is>
          <t>E01290</t>
        </is>
      </c>
      <c r="B851" s="5" t="inlineStr">
        <is>
          <t>IT</t>
        </is>
      </c>
      <c r="C851" s="5" t="inlineStr">
        <is>
          <t>Sales</t>
        </is>
      </c>
      <c r="D851" s="5" t="inlineStr">
        <is>
          <t>L5</t>
        </is>
      </c>
      <c r="E851" s="5" t="n">
        <v>1</v>
      </c>
      <c r="F851" s="5" t="n">
        <v>89050</v>
      </c>
      <c r="G851" s="41" t="n">
        <v>43789</v>
      </c>
      <c r="H851" s="41" t="n"/>
      <c r="I851" s="42">
        <f>IF(H851="",DATE(2099,12,31),H851)</f>
        <v/>
      </c>
      <c r="J851" s="23">
        <f>F851*E851</f>
        <v/>
      </c>
      <c r="K851" s="23">
        <f>J851*INDEX(Settings!$C$31:$C$36,MATCH(D851,Settings!$B$31:$B$36,0))</f>
        <v/>
      </c>
      <c r="L851" s="23">
        <f>J851+K851</f>
        <v/>
      </c>
      <c r="M851" s="23">
        <f>MIN(L851,Settings!$C$25)</f>
        <v/>
      </c>
      <c r="N851" s="23">
        <f>IF(B851="IT",L851*Settings!$C$11+L851*Settings!$C$12,M851*Settings!$C$16+M851*Settings!$C$17+L851*Settings!$C$18+L851*Settings!$C$19+L851*Settings!$C$20+L851*Settings!$C$21*Settings!$C$22)</f>
        <v/>
      </c>
      <c r="O851" s="23">
        <f>IF(B851="IT",J851/Settings!$C$13,0)</f>
        <v/>
      </c>
      <c r="P851" s="23">
        <f>L851+N851+O851</f>
        <v/>
      </c>
    </row>
    <row r="852">
      <c r="A852" s="5" t="inlineStr">
        <is>
          <t>E01291</t>
        </is>
      </c>
      <c r="B852" s="5" t="inlineStr">
        <is>
          <t>PL</t>
        </is>
      </c>
      <c r="C852" s="5" t="inlineStr">
        <is>
          <t>Customer Service</t>
        </is>
      </c>
      <c r="D852" s="5" t="inlineStr">
        <is>
          <t>L2</t>
        </is>
      </c>
      <c r="E852" s="5" t="n">
        <v>1</v>
      </c>
      <c r="F852" s="5" t="n">
        <v>22000</v>
      </c>
      <c r="G852" s="41" t="n">
        <v>46090</v>
      </c>
      <c r="H852" s="41" t="n"/>
      <c r="I852" s="42">
        <f>IF(H852="",DATE(2099,12,31),H852)</f>
        <v/>
      </c>
      <c r="J852" s="23">
        <f>F852*E852</f>
        <v/>
      </c>
      <c r="K852" s="23">
        <f>J852*INDEX(Settings!$C$31:$C$36,MATCH(D852,Settings!$B$31:$B$36,0))</f>
        <v/>
      </c>
      <c r="L852" s="23">
        <f>J852+K852</f>
        <v/>
      </c>
      <c r="M852" s="23">
        <f>MIN(L852,Settings!$C$25)</f>
        <v/>
      </c>
      <c r="N852" s="23">
        <f>IF(B852="IT",L852*Settings!$C$11+L852*Settings!$C$12,M852*Settings!$C$16+M852*Settings!$C$17+L852*Settings!$C$18+L852*Settings!$C$19+L852*Settings!$C$20+L852*Settings!$C$21*Settings!$C$22)</f>
        <v/>
      </c>
      <c r="O852" s="23">
        <f>IF(B852="IT",J852/Settings!$C$13,0)</f>
        <v/>
      </c>
      <c r="P852" s="23">
        <f>L852+N852+O852</f>
        <v/>
      </c>
    </row>
    <row r="853">
      <c r="A853" s="5" t="inlineStr">
        <is>
          <t>E01292</t>
        </is>
      </c>
      <c r="B853" s="5" t="inlineStr">
        <is>
          <t>PL</t>
        </is>
      </c>
      <c r="C853" s="5" t="inlineStr">
        <is>
          <t>Finance</t>
        </is>
      </c>
      <c r="D853" s="5" t="inlineStr">
        <is>
          <t>L1</t>
        </is>
      </c>
      <c r="E853" s="5" t="n">
        <v>1</v>
      </c>
      <c r="F853" s="5" t="n">
        <v>21850</v>
      </c>
      <c r="G853" s="41" t="n">
        <v>44054</v>
      </c>
      <c r="H853" s="41" t="n">
        <v>45926</v>
      </c>
      <c r="I853" s="42">
        <f>IF(H853="",DATE(2099,12,31),H853)</f>
        <v/>
      </c>
      <c r="J853" s="23">
        <f>F853*E853</f>
        <v/>
      </c>
      <c r="K853" s="23">
        <f>J853*INDEX(Settings!$C$31:$C$36,MATCH(D853,Settings!$B$31:$B$36,0))</f>
        <v/>
      </c>
      <c r="L853" s="23">
        <f>J853+K853</f>
        <v/>
      </c>
      <c r="M853" s="23">
        <f>MIN(L853,Settings!$C$25)</f>
        <v/>
      </c>
      <c r="N853" s="23">
        <f>IF(B853="IT",L853*Settings!$C$11+L853*Settings!$C$12,M853*Settings!$C$16+M853*Settings!$C$17+L853*Settings!$C$18+L853*Settings!$C$19+L853*Settings!$C$20+L853*Settings!$C$21*Settings!$C$22)</f>
        <v/>
      </c>
      <c r="O853" s="23">
        <f>IF(B853="IT",J853/Settings!$C$13,0)</f>
        <v/>
      </c>
      <c r="P853" s="23">
        <f>L853+N853+O853</f>
        <v/>
      </c>
    </row>
    <row r="854">
      <c r="A854" s="5" t="inlineStr">
        <is>
          <t>E01295</t>
        </is>
      </c>
      <c r="B854" s="5" t="inlineStr">
        <is>
          <t>IT</t>
        </is>
      </c>
      <c r="C854" s="5" t="inlineStr">
        <is>
          <t>Sales</t>
        </is>
      </c>
      <c r="D854" s="5" t="inlineStr">
        <is>
          <t>L3</t>
        </is>
      </c>
      <c r="E854" s="5" t="n">
        <v>0.8</v>
      </c>
      <c r="F854" s="5" t="n">
        <v>45700</v>
      </c>
      <c r="G854" s="41" t="n">
        <v>45266</v>
      </c>
      <c r="H854" s="41" t="n"/>
      <c r="I854" s="42">
        <f>IF(H854="",DATE(2099,12,31),H854)</f>
        <v/>
      </c>
      <c r="J854" s="23">
        <f>F854*E854</f>
        <v/>
      </c>
      <c r="K854" s="23">
        <f>J854*INDEX(Settings!$C$31:$C$36,MATCH(D854,Settings!$B$31:$B$36,0))</f>
        <v/>
      </c>
      <c r="L854" s="23">
        <f>J854+K854</f>
        <v/>
      </c>
      <c r="M854" s="23">
        <f>MIN(L854,Settings!$C$25)</f>
        <v/>
      </c>
      <c r="N854" s="23">
        <f>IF(B854="IT",L854*Settings!$C$11+L854*Settings!$C$12,M854*Settings!$C$16+M854*Settings!$C$17+L854*Settings!$C$18+L854*Settings!$C$19+L854*Settings!$C$20+L854*Settings!$C$21*Settings!$C$22)</f>
        <v/>
      </c>
      <c r="O854" s="23">
        <f>IF(B854="IT",J854/Settings!$C$13,0)</f>
        <v/>
      </c>
      <c r="P854" s="23">
        <f>L854+N854+O854</f>
        <v/>
      </c>
    </row>
    <row r="855">
      <c r="A855" s="5" t="inlineStr">
        <is>
          <t>E01296</t>
        </is>
      </c>
      <c r="B855" s="5" t="inlineStr">
        <is>
          <t>IT</t>
        </is>
      </c>
      <c r="C855" s="5" t="inlineStr">
        <is>
          <t>Operations</t>
        </is>
      </c>
      <c r="D855" s="5" t="inlineStr">
        <is>
          <t>L1</t>
        </is>
      </c>
      <c r="E855" s="5" t="n">
        <v>1</v>
      </c>
      <c r="F855" s="5" t="n">
        <v>23900</v>
      </c>
      <c r="G855" s="41" t="n">
        <v>45479</v>
      </c>
      <c r="H855" s="41" t="n"/>
      <c r="I855" s="42">
        <f>IF(H855="",DATE(2099,12,31),H855)</f>
        <v/>
      </c>
      <c r="J855" s="23">
        <f>F855*E855</f>
        <v/>
      </c>
      <c r="K855" s="23">
        <f>J855*INDEX(Settings!$C$31:$C$36,MATCH(D855,Settings!$B$31:$B$36,0))</f>
        <v/>
      </c>
      <c r="L855" s="23">
        <f>J855+K855</f>
        <v/>
      </c>
      <c r="M855" s="23">
        <f>MIN(L855,Settings!$C$25)</f>
        <v/>
      </c>
      <c r="N855" s="23">
        <f>IF(B855="IT",L855*Settings!$C$11+L855*Settings!$C$12,M855*Settings!$C$16+M855*Settings!$C$17+L855*Settings!$C$18+L855*Settings!$C$19+L855*Settings!$C$20+L855*Settings!$C$21*Settings!$C$22)</f>
        <v/>
      </c>
      <c r="O855" s="23">
        <f>IF(B855="IT",J855/Settings!$C$13,0)</f>
        <v/>
      </c>
      <c r="P855" s="23">
        <f>L855+N855+O855</f>
        <v/>
      </c>
    </row>
    <row r="856">
      <c r="A856" s="5" t="inlineStr">
        <is>
          <t>E01298</t>
        </is>
      </c>
      <c r="B856" s="5" t="inlineStr">
        <is>
          <t>IT</t>
        </is>
      </c>
      <c r="C856" s="5" t="inlineStr">
        <is>
          <t>Tech</t>
        </is>
      </c>
      <c r="D856" s="5" t="inlineStr">
        <is>
          <t>L3</t>
        </is>
      </c>
      <c r="E856" s="5" t="n">
        <v>1</v>
      </c>
      <c r="F856" s="5" t="n">
        <v>49250</v>
      </c>
      <c r="G856" s="41" t="n">
        <v>43545</v>
      </c>
      <c r="H856" s="41" t="n"/>
      <c r="I856" s="42">
        <f>IF(H856="",DATE(2099,12,31),H856)</f>
        <v/>
      </c>
      <c r="J856" s="23">
        <f>F856*E856</f>
        <v/>
      </c>
      <c r="K856" s="23">
        <f>J856*INDEX(Settings!$C$31:$C$36,MATCH(D856,Settings!$B$31:$B$36,0))</f>
        <v/>
      </c>
      <c r="L856" s="23">
        <f>J856+K856</f>
        <v/>
      </c>
      <c r="M856" s="23">
        <f>MIN(L856,Settings!$C$25)</f>
        <v/>
      </c>
      <c r="N856" s="23">
        <f>IF(B856="IT",L856*Settings!$C$11+L856*Settings!$C$12,M856*Settings!$C$16+M856*Settings!$C$17+L856*Settings!$C$18+L856*Settings!$C$19+L856*Settings!$C$20+L856*Settings!$C$21*Settings!$C$22)</f>
        <v/>
      </c>
      <c r="O856" s="23">
        <f>IF(B856="IT",J856/Settings!$C$13,0)</f>
        <v/>
      </c>
      <c r="P856" s="23">
        <f>L856+N856+O856</f>
        <v/>
      </c>
    </row>
    <row r="857">
      <c r="A857" s="5" t="inlineStr">
        <is>
          <t>E01299</t>
        </is>
      </c>
      <c r="B857" s="5" t="inlineStr">
        <is>
          <t>PL</t>
        </is>
      </c>
      <c r="C857" s="5" t="inlineStr">
        <is>
          <t>Finance</t>
        </is>
      </c>
      <c r="D857" s="5" t="inlineStr">
        <is>
          <t>L5</t>
        </is>
      </c>
      <c r="E857" s="5" t="n">
        <v>1</v>
      </c>
      <c r="F857" s="5" t="n">
        <v>63300</v>
      </c>
      <c r="G857" s="41" t="n">
        <v>45586</v>
      </c>
      <c r="H857" s="41" t="n"/>
      <c r="I857" s="42">
        <f>IF(H857="",DATE(2099,12,31),H857)</f>
        <v/>
      </c>
      <c r="J857" s="23">
        <f>F857*E857</f>
        <v/>
      </c>
      <c r="K857" s="23">
        <f>J857*INDEX(Settings!$C$31:$C$36,MATCH(D857,Settings!$B$31:$B$36,0))</f>
        <v/>
      </c>
      <c r="L857" s="23">
        <f>J857+K857</f>
        <v/>
      </c>
      <c r="M857" s="23">
        <f>MIN(L857,Settings!$C$25)</f>
        <v/>
      </c>
      <c r="N857" s="23">
        <f>IF(B857="IT",L857*Settings!$C$11+L857*Settings!$C$12,M857*Settings!$C$16+M857*Settings!$C$17+L857*Settings!$C$18+L857*Settings!$C$19+L857*Settings!$C$20+L857*Settings!$C$21*Settings!$C$22)</f>
        <v/>
      </c>
      <c r="O857" s="23">
        <f>IF(B857="IT",J857/Settings!$C$13,0)</f>
        <v/>
      </c>
      <c r="P857" s="23">
        <f>L857+N857+O857</f>
        <v/>
      </c>
    </row>
    <row r="858">
      <c r="A858" s="5" t="inlineStr">
        <is>
          <t>E01301</t>
        </is>
      </c>
      <c r="B858" s="5" t="inlineStr">
        <is>
          <t>IT</t>
        </is>
      </c>
      <c r="C858" s="5" t="inlineStr">
        <is>
          <t>Operations</t>
        </is>
      </c>
      <c r="D858" s="5" t="inlineStr">
        <is>
          <t>L1</t>
        </is>
      </c>
      <c r="E858" s="5" t="n">
        <v>1</v>
      </c>
      <c r="F858" s="5" t="n">
        <v>26550</v>
      </c>
      <c r="G858" s="41" t="n">
        <v>41966</v>
      </c>
      <c r="H858" s="41" t="n"/>
      <c r="I858" s="42">
        <f>IF(H858="",DATE(2099,12,31),H858)</f>
        <v/>
      </c>
      <c r="J858" s="23">
        <f>F858*E858</f>
        <v/>
      </c>
      <c r="K858" s="23">
        <f>J858*INDEX(Settings!$C$31:$C$36,MATCH(D858,Settings!$B$31:$B$36,0))</f>
        <v/>
      </c>
      <c r="L858" s="23">
        <f>J858+K858</f>
        <v/>
      </c>
      <c r="M858" s="23">
        <f>MIN(L858,Settings!$C$25)</f>
        <v/>
      </c>
      <c r="N858" s="23">
        <f>IF(B858="IT",L858*Settings!$C$11+L858*Settings!$C$12,M858*Settings!$C$16+M858*Settings!$C$17+L858*Settings!$C$18+L858*Settings!$C$19+L858*Settings!$C$20+L858*Settings!$C$21*Settings!$C$22)</f>
        <v/>
      </c>
      <c r="O858" s="23">
        <f>IF(B858="IT",J858/Settings!$C$13,0)</f>
        <v/>
      </c>
      <c r="P858" s="23">
        <f>L858+N858+O858</f>
        <v/>
      </c>
    </row>
    <row r="859">
      <c r="A859" s="5" t="inlineStr">
        <is>
          <t>E01302</t>
        </is>
      </c>
      <c r="B859" s="5" t="inlineStr">
        <is>
          <t>PL</t>
        </is>
      </c>
      <c r="C859" s="5" t="inlineStr">
        <is>
          <t>HR</t>
        </is>
      </c>
      <c r="D859" s="5" t="inlineStr">
        <is>
          <t>L4</t>
        </is>
      </c>
      <c r="E859" s="5" t="n">
        <v>1</v>
      </c>
      <c r="F859" s="5" t="n">
        <v>41450</v>
      </c>
      <c r="G859" s="41" t="n">
        <v>44525</v>
      </c>
      <c r="H859" s="41" t="n"/>
      <c r="I859" s="42">
        <f>IF(H859="",DATE(2099,12,31),H859)</f>
        <v/>
      </c>
      <c r="J859" s="23">
        <f>F859*E859</f>
        <v/>
      </c>
      <c r="K859" s="23">
        <f>J859*INDEX(Settings!$C$31:$C$36,MATCH(D859,Settings!$B$31:$B$36,0))</f>
        <v/>
      </c>
      <c r="L859" s="23">
        <f>J859+K859</f>
        <v/>
      </c>
      <c r="M859" s="23">
        <f>MIN(L859,Settings!$C$25)</f>
        <v/>
      </c>
      <c r="N859" s="23">
        <f>IF(B859="IT",L859*Settings!$C$11+L859*Settings!$C$12,M859*Settings!$C$16+M859*Settings!$C$17+L859*Settings!$C$18+L859*Settings!$C$19+L859*Settings!$C$20+L859*Settings!$C$21*Settings!$C$22)</f>
        <v/>
      </c>
      <c r="O859" s="23">
        <f>IF(B859="IT",J859/Settings!$C$13,0)</f>
        <v/>
      </c>
      <c r="P859" s="23">
        <f>L859+N859+O859</f>
        <v/>
      </c>
    </row>
    <row r="860">
      <c r="A860" s="5" t="inlineStr">
        <is>
          <t>E01303</t>
        </is>
      </c>
      <c r="B860" s="5" t="inlineStr">
        <is>
          <t>IT</t>
        </is>
      </c>
      <c r="C860" s="5" t="inlineStr">
        <is>
          <t>Tech</t>
        </is>
      </c>
      <c r="D860" s="5" t="inlineStr">
        <is>
          <t>L2</t>
        </is>
      </c>
      <c r="E860" s="5" t="n">
        <v>1</v>
      </c>
      <c r="F860" s="5" t="n">
        <v>39850</v>
      </c>
      <c r="G860" s="41" t="n">
        <v>45985</v>
      </c>
      <c r="H860" s="41" t="n"/>
      <c r="I860" s="42">
        <f>IF(H860="",DATE(2099,12,31),H860)</f>
        <v/>
      </c>
      <c r="J860" s="23">
        <f>F860*E860</f>
        <v/>
      </c>
      <c r="K860" s="23">
        <f>J860*INDEX(Settings!$C$31:$C$36,MATCH(D860,Settings!$B$31:$B$36,0))</f>
        <v/>
      </c>
      <c r="L860" s="23">
        <f>J860+K860</f>
        <v/>
      </c>
      <c r="M860" s="23">
        <f>MIN(L860,Settings!$C$25)</f>
        <v/>
      </c>
      <c r="N860" s="23">
        <f>IF(B860="IT",L860*Settings!$C$11+L860*Settings!$C$12,M860*Settings!$C$16+M860*Settings!$C$17+L860*Settings!$C$18+L860*Settings!$C$19+L860*Settings!$C$20+L860*Settings!$C$21*Settings!$C$22)</f>
        <v/>
      </c>
      <c r="O860" s="23">
        <f>IF(B860="IT",J860/Settings!$C$13,0)</f>
        <v/>
      </c>
      <c r="P860" s="23">
        <f>L860+N860+O860</f>
        <v/>
      </c>
    </row>
    <row r="861">
      <c r="A861" s="5" t="inlineStr">
        <is>
          <t>E01304</t>
        </is>
      </c>
      <c r="B861" s="5" t="inlineStr">
        <is>
          <t>IT</t>
        </is>
      </c>
      <c r="C861" s="5" t="inlineStr">
        <is>
          <t>Operations</t>
        </is>
      </c>
      <c r="D861" s="5" t="inlineStr">
        <is>
          <t>L1</t>
        </is>
      </c>
      <c r="E861" s="5" t="n">
        <v>1</v>
      </c>
      <c r="F861" s="5" t="n">
        <v>24700</v>
      </c>
      <c r="G861" s="41" t="n">
        <v>44260</v>
      </c>
      <c r="H861" s="41" t="n"/>
      <c r="I861" s="42">
        <f>IF(H861="",DATE(2099,12,31),H861)</f>
        <v/>
      </c>
      <c r="J861" s="23">
        <f>F861*E861</f>
        <v/>
      </c>
      <c r="K861" s="23">
        <f>J861*INDEX(Settings!$C$31:$C$36,MATCH(D861,Settings!$B$31:$B$36,0))</f>
        <v/>
      </c>
      <c r="L861" s="23">
        <f>J861+K861</f>
        <v/>
      </c>
      <c r="M861" s="23">
        <f>MIN(L861,Settings!$C$25)</f>
        <v/>
      </c>
      <c r="N861" s="23">
        <f>IF(B861="IT",L861*Settings!$C$11+L861*Settings!$C$12,M861*Settings!$C$16+M861*Settings!$C$17+L861*Settings!$C$18+L861*Settings!$C$19+L861*Settings!$C$20+L861*Settings!$C$21*Settings!$C$22)</f>
        <v/>
      </c>
      <c r="O861" s="23">
        <f>IF(B861="IT",J861/Settings!$C$13,0)</f>
        <v/>
      </c>
      <c r="P861" s="23">
        <f>L861+N861+O861</f>
        <v/>
      </c>
    </row>
    <row r="862">
      <c r="A862" s="5" t="inlineStr">
        <is>
          <t>E01305</t>
        </is>
      </c>
      <c r="B862" s="5" t="inlineStr">
        <is>
          <t>IT</t>
        </is>
      </c>
      <c r="C862" s="5" t="inlineStr">
        <is>
          <t>Tech</t>
        </is>
      </c>
      <c r="D862" s="5" t="inlineStr">
        <is>
          <t>L1</t>
        </is>
      </c>
      <c r="E862" s="5" t="n">
        <v>1</v>
      </c>
      <c r="F862" s="5" t="n">
        <v>34000</v>
      </c>
      <c r="G862" s="41" t="n">
        <v>45518</v>
      </c>
      <c r="H862" s="41" t="n"/>
      <c r="I862" s="42">
        <f>IF(H862="",DATE(2099,12,31),H862)</f>
        <v/>
      </c>
      <c r="J862" s="23">
        <f>F862*E862</f>
        <v/>
      </c>
      <c r="K862" s="23">
        <f>J862*INDEX(Settings!$C$31:$C$36,MATCH(D862,Settings!$B$31:$B$36,0))</f>
        <v/>
      </c>
      <c r="L862" s="23">
        <f>J862+K862</f>
        <v/>
      </c>
      <c r="M862" s="23">
        <f>MIN(L862,Settings!$C$25)</f>
        <v/>
      </c>
      <c r="N862" s="23">
        <f>IF(B862="IT",L862*Settings!$C$11+L862*Settings!$C$12,M862*Settings!$C$16+M862*Settings!$C$17+L862*Settings!$C$18+L862*Settings!$C$19+L862*Settings!$C$20+L862*Settings!$C$21*Settings!$C$22)</f>
        <v/>
      </c>
      <c r="O862" s="23">
        <f>IF(B862="IT",J862/Settings!$C$13,0)</f>
        <v/>
      </c>
      <c r="P862" s="23">
        <f>L862+N862+O862</f>
        <v/>
      </c>
    </row>
    <row r="863">
      <c r="A863" s="5" t="inlineStr">
        <is>
          <t>E01306</t>
        </is>
      </c>
      <c r="B863" s="5" t="inlineStr">
        <is>
          <t>PL</t>
        </is>
      </c>
      <c r="C863" s="5" t="inlineStr">
        <is>
          <t>Sales</t>
        </is>
      </c>
      <c r="D863" s="5" t="inlineStr">
        <is>
          <t>L3</t>
        </is>
      </c>
      <c r="E863" s="5" t="n">
        <v>1</v>
      </c>
      <c r="F863" s="5" t="n">
        <v>38650</v>
      </c>
      <c r="G863" s="41" t="n">
        <v>45068</v>
      </c>
      <c r="H863" s="41" t="n"/>
      <c r="I863" s="42">
        <f>IF(H863="",DATE(2099,12,31),H863)</f>
        <v/>
      </c>
      <c r="J863" s="23">
        <f>F863*E863</f>
        <v/>
      </c>
      <c r="K863" s="23">
        <f>J863*INDEX(Settings!$C$31:$C$36,MATCH(D863,Settings!$B$31:$B$36,0))</f>
        <v/>
      </c>
      <c r="L863" s="23">
        <f>J863+K863</f>
        <v/>
      </c>
      <c r="M863" s="23">
        <f>MIN(L863,Settings!$C$25)</f>
        <v/>
      </c>
      <c r="N863" s="23">
        <f>IF(B863="IT",L863*Settings!$C$11+L863*Settings!$C$12,M863*Settings!$C$16+M863*Settings!$C$17+L863*Settings!$C$18+L863*Settings!$C$19+L863*Settings!$C$20+L863*Settings!$C$21*Settings!$C$22)</f>
        <v/>
      </c>
      <c r="O863" s="23">
        <f>IF(B863="IT",J863/Settings!$C$13,0)</f>
        <v/>
      </c>
      <c r="P863" s="23">
        <f>L863+N863+O863</f>
        <v/>
      </c>
    </row>
    <row r="864">
      <c r="A864" s="5" t="inlineStr">
        <is>
          <t>E01308</t>
        </is>
      </c>
      <c r="B864" s="5" t="inlineStr">
        <is>
          <t>PL</t>
        </is>
      </c>
      <c r="C864" s="5" t="inlineStr">
        <is>
          <t>Operations</t>
        </is>
      </c>
      <c r="D864" s="5" t="inlineStr">
        <is>
          <t>L3</t>
        </is>
      </c>
      <c r="E864" s="5" t="n">
        <v>1</v>
      </c>
      <c r="F864" s="5" t="n">
        <v>30750</v>
      </c>
      <c r="G864" s="41" t="n">
        <v>44212</v>
      </c>
      <c r="H864" s="41" t="n"/>
      <c r="I864" s="42">
        <f>IF(H864="",DATE(2099,12,31),H864)</f>
        <v/>
      </c>
      <c r="J864" s="23">
        <f>F864*E864</f>
        <v/>
      </c>
      <c r="K864" s="23">
        <f>J864*INDEX(Settings!$C$31:$C$36,MATCH(D864,Settings!$B$31:$B$36,0))</f>
        <v/>
      </c>
      <c r="L864" s="23">
        <f>J864+K864</f>
        <v/>
      </c>
      <c r="M864" s="23">
        <f>MIN(L864,Settings!$C$25)</f>
        <v/>
      </c>
      <c r="N864" s="23">
        <f>IF(B864="IT",L864*Settings!$C$11+L864*Settings!$C$12,M864*Settings!$C$16+M864*Settings!$C$17+L864*Settings!$C$18+L864*Settings!$C$19+L864*Settings!$C$20+L864*Settings!$C$21*Settings!$C$22)</f>
        <v/>
      </c>
      <c r="O864" s="23">
        <f>IF(B864="IT",J864/Settings!$C$13,0)</f>
        <v/>
      </c>
      <c r="P864" s="23">
        <f>L864+N864+O864</f>
        <v/>
      </c>
    </row>
    <row r="865">
      <c r="A865" s="5" t="inlineStr">
        <is>
          <t>E01310</t>
        </is>
      </c>
      <c r="B865" s="5" t="inlineStr">
        <is>
          <t>PL</t>
        </is>
      </c>
      <c r="C865" s="5" t="inlineStr">
        <is>
          <t>Operations</t>
        </is>
      </c>
      <c r="D865" s="5" t="inlineStr">
        <is>
          <t>L2</t>
        </is>
      </c>
      <c r="E865" s="5" t="n">
        <v>1</v>
      </c>
      <c r="F865" s="5" t="n">
        <v>26750</v>
      </c>
      <c r="G865" s="41" t="n">
        <v>45191</v>
      </c>
      <c r="H865" s="41" t="n"/>
      <c r="I865" s="42">
        <f>IF(H865="",DATE(2099,12,31),H865)</f>
        <v/>
      </c>
      <c r="J865" s="23">
        <f>F865*E865</f>
        <v/>
      </c>
      <c r="K865" s="23">
        <f>J865*INDEX(Settings!$C$31:$C$36,MATCH(D865,Settings!$B$31:$B$36,0))</f>
        <v/>
      </c>
      <c r="L865" s="23">
        <f>J865+K865</f>
        <v/>
      </c>
      <c r="M865" s="23">
        <f>MIN(L865,Settings!$C$25)</f>
        <v/>
      </c>
      <c r="N865" s="23">
        <f>IF(B865="IT",L865*Settings!$C$11+L865*Settings!$C$12,M865*Settings!$C$16+M865*Settings!$C$17+L865*Settings!$C$18+L865*Settings!$C$19+L865*Settings!$C$20+L865*Settings!$C$21*Settings!$C$22)</f>
        <v/>
      </c>
      <c r="O865" s="23">
        <f>IF(B865="IT",J865/Settings!$C$13,0)</f>
        <v/>
      </c>
      <c r="P865" s="23">
        <f>L865+N865+O865</f>
        <v/>
      </c>
    </row>
    <row r="866">
      <c r="A866" s="5" t="inlineStr">
        <is>
          <t>E01311</t>
        </is>
      </c>
      <c r="B866" s="5" t="inlineStr">
        <is>
          <t>IT</t>
        </is>
      </c>
      <c r="C866" s="5" t="inlineStr">
        <is>
          <t>Customer Service</t>
        </is>
      </c>
      <c r="D866" s="5" t="inlineStr">
        <is>
          <t>L3</t>
        </is>
      </c>
      <c r="E866" s="5" t="n">
        <v>1</v>
      </c>
      <c r="F866" s="5" t="n">
        <v>39500</v>
      </c>
      <c r="G866" s="41" t="n">
        <v>45847</v>
      </c>
      <c r="H866" s="41" t="n"/>
      <c r="I866" s="42">
        <f>IF(H866="",DATE(2099,12,31),H866)</f>
        <v/>
      </c>
      <c r="J866" s="23">
        <f>F866*E866</f>
        <v/>
      </c>
      <c r="K866" s="23">
        <f>J866*INDEX(Settings!$C$31:$C$36,MATCH(D866,Settings!$B$31:$B$36,0))</f>
        <v/>
      </c>
      <c r="L866" s="23">
        <f>J866+K866</f>
        <v/>
      </c>
      <c r="M866" s="23">
        <f>MIN(L866,Settings!$C$25)</f>
        <v/>
      </c>
      <c r="N866" s="23">
        <f>IF(B866="IT",L866*Settings!$C$11+L866*Settings!$C$12,M866*Settings!$C$16+M866*Settings!$C$17+L866*Settings!$C$18+L866*Settings!$C$19+L866*Settings!$C$20+L866*Settings!$C$21*Settings!$C$22)</f>
        <v/>
      </c>
      <c r="O866" s="23">
        <f>IF(B866="IT",J866/Settings!$C$13,0)</f>
        <v/>
      </c>
      <c r="P866" s="23">
        <f>L866+N866+O866</f>
        <v/>
      </c>
    </row>
    <row r="867">
      <c r="A867" s="5" t="inlineStr">
        <is>
          <t>E01312</t>
        </is>
      </c>
      <c r="B867" s="5" t="inlineStr">
        <is>
          <t>IT</t>
        </is>
      </c>
      <c r="C867" s="5" t="inlineStr">
        <is>
          <t>Operations</t>
        </is>
      </c>
      <c r="D867" s="5" t="inlineStr">
        <is>
          <t>L3</t>
        </is>
      </c>
      <c r="E867" s="5" t="n">
        <v>1</v>
      </c>
      <c r="F867" s="5" t="n">
        <v>44500</v>
      </c>
      <c r="G867" s="41" t="n">
        <v>44653</v>
      </c>
      <c r="H867" s="41" t="n">
        <v>46135</v>
      </c>
      <c r="I867" s="42">
        <f>IF(H867="",DATE(2099,12,31),H867)</f>
        <v/>
      </c>
      <c r="J867" s="23">
        <f>F867*E867</f>
        <v/>
      </c>
      <c r="K867" s="23">
        <f>J867*INDEX(Settings!$C$31:$C$36,MATCH(D867,Settings!$B$31:$B$36,0))</f>
        <v/>
      </c>
      <c r="L867" s="23">
        <f>J867+K867</f>
        <v/>
      </c>
      <c r="M867" s="23">
        <f>MIN(L867,Settings!$C$25)</f>
        <v/>
      </c>
      <c r="N867" s="23">
        <f>IF(B867="IT",L867*Settings!$C$11+L867*Settings!$C$12,M867*Settings!$C$16+M867*Settings!$C$17+L867*Settings!$C$18+L867*Settings!$C$19+L867*Settings!$C$20+L867*Settings!$C$21*Settings!$C$22)</f>
        <v/>
      </c>
      <c r="O867" s="23">
        <f>IF(B867="IT",J867/Settings!$C$13,0)</f>
        <v/>
      </c>
      <c r="P867" s="23">
        <f>L867+N867+O867</f>
        <v/>
      </c>
    </row>
    <row r="868">
      <c r="A868" s="5" t="inlineStr">
        <is>
          <t>E01313</t>
        </is>
      </c>
      <c r="B868" s="5" t="inlineStr">
        <is>
          <t>PL</t>
        </is>
      </c>
      <c r="C868" s="5" t="inlineStr">
        <is>
          <t>Customer Service</t>
        </is>
      </c>
      <c r="D868" s="5" t="inlineStr">
        <is>
          <t>L1</t>
        </is>
      </c>
      <c r="E868" s="5" t="n">
        <v>1</v>
      </c>
      <c r="F868" s="5" t="n">
        <v>16650</v>
      </c>
      <c r="G868" s="41" t="n">
        <v>46026</v>
      </c>
      <c r="H868" s="41" t="n">
        <v>46121</v>
      </c>
      <c r="I868" s="42">
        <f>IF(H868="",DATE(2099,12,31),H868)</f>
        <v/>
      </c>
      <c r="J868" s="23">
        <f>F868*E868</f>
        <v/>
      </c>
      <c r="K868" s="23">
        <f>J868*INDEX(Settings!$C$31:$C$36,MATCH(D868,Settings!$B$31:$B$36,0))</f>
        <v/>
      </c>
      <c r="L868" s="23">
        <f>J868+K868</f>
        <v/>
      </c>
      <c r="M868" s="23">
        <f>MIN(L868,Settings!$C$25)</f>
        <v/>
      </c>
      <c r="N868" s="23">
        <f>IF(B868="IT",L868*Settings!$C$11+L868*Settings!$C$12,M868*Settings!$C$16+M868*Settings!$C$17+L868*Settings!$C$18+L868*Settings!$C$19+L868*Settings!$C$20+L868*Settings!$C$21*Settings!$C$22)</f>
        <v/>
      </c>
      <c r="O868" s="23">
        <f>IF(B868="IT",J868/Settings!$C$13,0)</f>
        <v/>
      </c>
      <c r="P868" s="23">
        <f>L868+N868+O868</f>
        <v/>
      </c>
    </row>
    <row r="869">
      <c r="A869" s="5" t="inlineStr">
        <is>
          <t>E01314</t>
        </is>
      </c>
      <c r="B869" s="5" t="inlineStr">
        <is>
          <t>IT</t>
        </is>
      </c>
      <c r="C869" s="5" t="inlineStr">
        <is>
          <t>Customer Service</t>
        </is>
      </c>
      <c r="D869" s="5" t="inlineStr">
        <is>
          <t>L2</t>
        </is>
      </c>
      <c r="E869" s="5" t="n">
        <v>1</v>
      </c>
      <c r="F869" s="5" t="n">
        <v>34450</v>
      </c>
      <c r="G869" s="41" t="n">
        <v>43805</v>
      </c>
      <c r="H869" s="41" t="n"/>
      <c r="I869" s="42">
        <f>IF(H869="",DATE(2099,12,31),H869)</f>
        <v/>
      </c>
      <c r="J869" s="23">
        <f>F869*E869</f>
        <v/>
      </c>
      <c r="K869" s="23">
        <f>J869*INDEX(Settings!$C$31:$C$36,MATCH(D869,Settings!$B$31:$B$36,0))</f>
        <v/>
      </c>
      <c r="L869" s="23">
        <f>J869+K869</f>
        <v/>
      </c>
      <c r="M869" s="23">
        <f>MIN(L869,Settings!$C$25)</f>
        <v/>
      </c>
      <c r="N869" s="23">
        <f>IF(B869="IT",L869*Settings!$C$11+L869*Settings!$C$12,M869*Settings!$C$16+M869*Settings!$C$17+L869*Settings!$C$18+L869*Settings!$C$19+L869*Settings!$C$20+L869*Settings!$C$21*Settings!$C$22)</f>
        <v/>
      </c>
      <c r="O869" s="23">
        <f>IF(B869="IT",J869/Settings!$C$13,0)</f>
        <v/>
      </c>
      <c r="P869" s="23">
        <f>L869+N869+O869</f>
        <v/>
      </c>
    </row>
    <row r="870">
      <c r="A870" s="5" t="inlineStr">
        <is>
          <t>E01315</t>
        </is>
      </c>
      <c r="B870" s="5" t="inlineStr">
        <is>
          <t>PL</t>
        </is>
      </c>
      <c r="C870" s="5" t="inlineStr">
        <is>
          <t>Customer Service</t>
        </is>
      </c>
      <c r="D870" s="5" t="inlineStr">
        <is>
          <t>L6</t>
        </is>
      </c>
      <c r="E870" s="5" t="n">
        <v>0.8</v>
      </c>
      <c r="F870" s="5" t="n">
        <v>60550</v>
      </c>
      <c r="G870" s="41" t="n">
        <v>46030</v>
      </c>
      <c r="H870" s="41" t="n"/>
      <c r="I870" s="42">
        <f>IF(H870="",DATE(2099,12,31),H870)</f>
        <v/>
      </c>
      <c r="J870" s="23">
        <f>F870*E870</f>
        <v/>
      </c>
      <c r="K870" s="23">
        <f>J870*INDEX(Settings!$C$31:$C$36,MATCH(D870,Settings!$B$31:$B$36,0))</f>
        <v/>
      </c>
      <c r="L870" s="23">
        <f>J870+K870</f>
        <v/>
      </c>
      <c r="M870" s="23">
        <f>MIN(L870,Settings!$C$25)</f>
        <v/>
      </c>
      <c r="N870" s="23">
        <f>IF(B870="IT",L870*Settings!$C$11+L870*Settings!$C$12,M870*Settings!$C$16+M870*Settings!$C$17+L870*Settings!$C$18+L870*Settings!$C$19+L870*Settings!$C$20+L870*Settings!$C$21*Settings!$C$22)</f>
        <v/>
      </c>
      <c r="O870" s="23">
        <f>IF(B870="IT",J870/Settings!$C$13,0)</f>
        <v/>
      </c>
      <c r="P870" s="23">
        <f>L870+N870+O870</f>
        <v/>
      </c>
    </row>
    <row r="871">
      <c r="A871" s="5" t="inlineStr">
        <is>
          <t>E01316</t>
        </is>
      </c>
      <c r="B871" s="5" t="inlineStr">
        <is>
          <t>PL</t>
        </is>
      </c>
      <c r="C871" s="5" t="inlineStr">
        <is>
          <t>Finance</t>
        </is>
      </c>
      <c r="D871" s="5" t="inlineStr">
        <is>
          <t>L2</t>
        </is>
      </c>
      <c r="E871" s="5" t="n">
        <v>1</v>
      </c>
      <c r="F871" s="5" t="n">
        <v>28200</v>
      </c>
      <c r="G871" s="41" t="n">
        <v>45900</v>
      </c>
      <c r="H871" s="41" t="n"/>
      <c r="I871" s="42">
        <f>IF(H871="",DATE(2099,12,31),H871)</f>
        <v/>
      </c>
      <c r="J871" s="23">
        <f>F871*E871</f>
        <v/>
      </c>
      <c r="K871" s="23">
        <f>J871*INDEX(Settings!$C$31:$C$36,MATCH(D871,Settings!$B$31:$B$36,0))</f>
        <v/>
      </c>
      <c r="L871" s="23">
        <f>J871+K871</f>
        <v/>
      </c>
      <c r="M871" s="23">
        <f>MIN(L871,Settings!$C$25)</f>
        <v/>
      </c>
      <c r="N871" s="23">
        <f>IF(B871="IT",L871*Settings!$C$11+L871*Settings!$C$12,M871*Settings!$C$16+M871*Settings!$C$17+L871*Settings!$C$18+L871*Settings!$C$19+L871*Settings!$C$20+L871*Settings!$C$21*Settings!$C$22)</f>
        <v/>
      </c>
      <c r="O871" s="23">
        <f>IF(B871="IT",J871/Settings!$C$13,0)</f>
        <v/>
      </c>
      <c r="P871" s="23">
        <f>L871+N871+O871</f>
        <v/>
      </c>
    </row>
    <row r="872">
      <c r="A872" s="5" t="inlineStr">
        <is>
          <t>E01317</t>
        </is>
      </c>
      <c r="B872" s="5" t="inlineStr">
        <is>
          <t>PL</t>
        </is>
      </c>
      <c r="C872" s="5" t="inlineStr">
        <is>
          <t>Tech</t>
        </is>
      </c>
      <c r="D872" s="5" t="inlineStr">
        <is>
          <t>L4</t>
        </is>
      </c>
      <c r="E872" s="5" t="n">
        <v>1</v>
      </c>
      <c r="F872" s="5" t="n">
        <v>53950</v>
      </c>
      <c r="G872" s="41" t="n">
        <v>45881</v>
      </c>
      <c r="H872" s="41" t="n">
        <v>46046</v>
      </c>
      <c r="I872" s="42">
        <f>IF(H872="",DATE(2099,12,31),H872)</f>
        <v/>
      </c>
      <c r="J872" s="23">
        <f>F872*E872</f>
        <v/>
      </c>
      <c r="K872" s="23">
        <f>J872*INDEX(Settings!$C$31:$C$36,MATCH(D872,Settings!$B$31:$B$36,0))</f>
        <v/>
      </c>
      <c r="L872" s="23">
        <f>J872+K872</f>
        <v/>
      </c>
      <c r="M872" s="23">
        <f>MIN(L872,Settings!$C$25)</f>
        <v/>
      </c>
      <c r="N872" s="23">
        <f>IF(B872="IT",L872*Settings!$C$11+L872*Settings!$C$12,M872*Settings!$C$16+M872*Settings!$C$17+L872*Settings!$C$18+L872*Settings!$C$19+L872*Settings!$C$20+L872*Settings!$C$21*Settings!$C$22)</f>
        <v/>
      </c>
      <c r="O872" s="23">
        <f>IF(B872="IT",J872/Settings!$C$13,0)</f>
        <v/>
      </c>
      <c r="P872" s="23">
        <f>L872+N872+O872</f>
        <v/>
      </c>
    </row>
    <row r="873">
      <c r="A873" s="5" t="inlineStr">
        <is>
          <t>E01319</t>
        </is>
      </c>
      <c r="B873" s="5" t="inlineStr">
        <is>
          <t>PL</t>
        </is>
      </c>
      <c r="C873" s="5" t="inlineStr">
        <is>
          <t>Tech</t>
        </is>
      </c>
      <c r="D873" s="5" t="inlineStr">
        <is>
          <t>L2</t>
        </is>
      </c>
      <c r="E873" s="5" t="n">
        <v>1</v>
      </c>
      <c r="F873" s="5" t="n">
        <v>35550</v>
      </c>
      <c r="G873" s="41" t="n">
        <v>43819</v>
      </c>
      <c r="H873" s="41" t="n"/>
      <c r="I873" s="42">
        <f>IF(H873="",DATE(2099,12,31),H873)</f>
        <v/>
      </c>
      <c r="J873" s="23">
        <f>F873*E873</f>
        <v/>
      </c>
      <c r="K873" s="23">
        <f>J873*INDEX(Settings!$C$31:$C$36,MATCH(D873,Settings!$B$31:$B$36,0))</f>
        <v/>
      </c>
      <c r="L873" s="23">
        <f>J873+K873</f>
        <v/>
      </c>
      <c r="M873" s="23">
        <f>MIN(L873,Settings!$C$25)</f>
        <v/>
      </c>
      <c r="N873" s="23">
        <f>IF(B873="IT",L873*Settings!$C$11+L873*Settings!$C$12,M873*Settings!$C$16+M873*Settings!$C$17+L873*Settings!$C$18+L873*Settings!$C$19+L873*Settings!$C$20+L873*Settings!$C$21*Settings!$C$22)</f>
        <v/>
      </c>
      <c r="O873" s="23">
        <f>IF(B873="IT",J873/Settings!$C$13,0)</f>
        <v/>
      </c>
      <c r="P873" s="23">
        <f>L873+N873+O873</f>
        <v/>
      </c>
    </row>
    <row r="874">
      <c r="A874" s="5" t="inlineStr">
        <is>
          <t>E01320</t>
        </is>
      </c>
      <c r="B874" s="5" t="inlineStr">
        <is>
          <t>PL</t>
        </is>
      </c>
      <c r="C874" s="5" t="inlineStr">
        <is>
          <t>Tech</t>
        </is>
      </c>
      <c r="D874" s="5" t="inlineStr">
        <is>
          <t>L1</t>
        </is>
      </c>
      <c r="E874" s="5" t="n">
        <v>0.8</v>
      </c>
      <c r="F874" s="5" t="n">
        <v>23800</v>
      </c>
      <c r="G874" s="41" t="n">
        <v>45975</v>
      </c>
      <c r="H874" s="41" t="n"/>
      <c r="I874" s="42">
        <f>IF(H874="",DATE(2099,12,31),H874)</f>
        <v/>
      </c>
      <c r="J874" s="23">
        <f>F874*E874</f>
        <v/>
      </c>
      <c r="K874" s="23">
        <f>J874*INDEX(Settings!$C$31:$C$36,MATCH(D874,Settings!$B$31:$B$36,0))</f>
        <v/>
      </c>
      <c r="L874" s="23">
        <f>J874+K874</f>
        <v/>
      </c>
      <c r="M874" s="23">
        <f>MIN(L874,Settings!$C$25)</f>
        <v/>
      </c>
      <c r="N874" s="23">
        <f>IF(B874="IT",L874*Settings!$C$11+L874*Settings!$C$12,M874*Settings!$C$16+M874*Settings!$C$17+L874*Settings!$C$18+L874*Settings!$C$19+L874*Settings!$C$20+L874*Settings!$C$21*Settings!$C$22)</f>
        <v/>
      </c>
      <c r="O874" s="23">
        <f>IF(B874="IT",J874/Settings!$C$13,0)</f>
        <v/>
      </c>
      <c r="P874" s="23">
        <f>L874+N874+O874</f>
        <v/>
      </c>
    </row>
    <row r="875">
      <c r="A875" s="5" t="inlineStr">
        <is>
          <t>E01322</t>
        </is>
      </c>
      <c r="B875" s="5" t="inlineStr">
        <is>
          <t>PL</t>
        </is>
      </c>
      <c r="C875" s="5" t="inlineStr">
        <is>
          <t>Customer Service</t>
        </is>
      </c>
      <c r="D875" s="5" t="inlineStr">
        <is>
          <t>L3</t>
        </is>
      </c>
      <c r="E875" s="5" t="n">
        <v>0.8</v>
      </c>
      <c r="F875" s="5" t="n">
        <v>33550</v>
      </c>
      <c r="G875" s="41" t="n">
        <v>44549</v>
      </c>
      <c r="H875" s="41" t="n"/>
      <c r="I875" s="42">
        <f>IF(H875="",DATE(2099,12,31),H875)</f>
        <v/>
      </c>
      <c r="J875" s="23">
        <f>F875*E875</f>
        <v/>
      </c>
      <c r="K875" s="23">
        <f>J875*INDEX(Settings!$C$31:$C$36,MATCH(D875,Settings!$B$31:$B$36,0))</f>
        <v/>
      </c>
      <c r="L875" s="23">
        <f>J875+K875</f>
        <v/>
      </c>
      <c r="M875" s="23">
        <f>MIN(L875,Settings!$C$25)</f>
        <v/>
      </c>
      <c r="N875" s="23">
        <f>IF(B875="IT",L875*Settings!$C$11+L875*Settings!$C$12,M875*Settings!$C$16+M875*Settings!$C$17+L875*Settings!$C$18+L875*Settings!$C$19+L875*Settings!$C$20+L875*Settings!$C$21*Settings!$C$22)</f>
        <v/>
      </c>
      <c r="O875" s="23">
        <f>IF(B875="IT",J875/Settings!$C$13,0)</f>
        <v/>
      </c>
      <c r="P875" s="23">
        <f>L875+N875+O875</f>
        <v/>
      </c>
    </row>
    <row r="876">
      <c r="A876" s="5" t="inlineStr">
        <is>
          <t>E01323</t>
        </is>
      </c>
      <c r="B876" s="5" t="inlineStr">
        <is>
          <t>IT</t>
        </is>
      </c>
      <c r="C876" s="5" t="inlineStr">
        <is>
          <t>HR</t>
        </is>
      </c>
      <c r="D876" s="5" t="inlineStr">
        <is>
          <t>L3</t>
        </is>
      </c>
      <c r="E876" s="5" t="n">
        <v>1</v>
      </c>
      <c r="F876" s="5" t="n">
        <v>45150</v>
      </c>
      <c r="G876" s="41" t="n">
        <v>45302</v>
      </c>
      <c r="H876" s="41" t="n"/>
      <c r="I876" s="42">
        <f>IF(H876="",DATE(2099,12,31),H876)</f>
        <v/>
      </c>
      <c r="J876" s="23">
        <f>F876*E876</f>
        <v/>
      </c>
      <c r="K876" s="23">
        <f>J876*INDEX(Settings!$C$31:$C$36,MATCH(D876,Settings!$B$31:$B$36,0))</f>
        <v/>
      </c>
      <c r="L876" s="23">
        <f>J876+K876</f>
        <v/>
      </c>
      <c r="M876" s="23">
        <f>MIN(L876,Settings!$C$25)</f>
        <v/>
      </c>
      <c r="N876" s="23">
        <f>IF(B876="IT",L876*Settings!$C$11+L876*Settings!$C$12,M876*Settings!$C$16+M876*Settings!$C$17+L876*Settings!$C$18+L876*Settings!$C$19+L876*Settings!$C$20+L876*Settings!$C$21*Settings!$C$22)</f>
        <v/>
      </c>
      <c r="O876" s="23">
        <f>IF(B876="IT",J876/Settings!$C$13,0)</f>
        <v/>
      </c>
      <c r="P876" s="23">
        <f>L876+N876+O876</f>
        <v/>
      </c>
    </row>
    <row r="877">
      <c r="A877" s="5" t="inlineStr">
        <is>
          <t>E01326</t>
        </is>
      </c>
      <c r="B877" s="5" t="inlineStr">
        <is>
          <t>PL</t>
        </is>
      </c>
      <c r="C877" s="5" t="inlineStr">
        <is>
          <t>Customer Service</t>
        </is>
      </c>
      <c r="D877" s="5" t="inlineStr">
        <is>
          <t>L2</t>
        </is>
      </c>
      <c r="E877" s="5" t="n">
        <v>1</v>
      </c>
      <c r="F877" s="5" t="n">
        <v>23850</v>
      </c>
      <c r="G877" s="41" t="n">
        <v>45539</v>
      </c>
      <c r="H877" s="41" t="n"/>
      <c r="I877" s="42">
        <f>IF(H877="",DATE(2099,12,31),H877)</f>
        <v/>
      </c>
      <c r="J877" s="23">
        <f>F877*E877</f>
        <v/>
      </c>
      <c r="K877" s="23">
        <f>J877*INDEX(Settings!$C$31:$C$36,MATCH(D877,Settings!$B$31:$B$36,0))</f>
        <v/>
      </c>
      <c r="L877" s="23">
        <f>J877+K877</f>
        <v/>
      </c>
      <c r="M877" s="23">
        <f>MIN(L877,Settings!$C$25)</f>
        <v/>
      </c>
      <c r="N877" s="23">
        <f>IF(B877="IT",L877*Settings!$C$11+L877*Settings!$C$12,M877*Settings!$C$16+M877*Settings!$C$17+L877*Settings!$C$18+L877*Settings!$C$19+L877*Settings!$C$20+L877*Settings!$C$21*Settings!$C$22)</f>
        <v/>
      </c>
      <c r="O877" s="23">
        <f>IF(B877="IT",J877/Settings!$C$13,0)</f>
        <v/>
      </c>
      <c r="P877" s="23">
        <f>L877+N877+O877</f>
        <v/>
      </c>
    </row>
    <row r="878">
      <c r="A878" s="5" t="inlineStr">
        <is>
          <t>E01328</t>
        </is>
      </c>
      <c r="B878" s="5" t="inlineStr">
        <is>
          <t>IT</t>
        </is>
      </c>
      <c r="C878" s="5" t="inlineStr">
        <is>
          <t>HR</t>
        </is>
      </c>
      <c r="D878" s="5" t="inlineStr">
        <is>
          <t>L5</t>
        </is>
      </c>
      <c r="E878" s="5" t="n">
        <v>1</v>
      </c>
      <c r="F878" s="5" t="n">
        <v>61150</v>
      </c>
      <c r="G878" s="41" t="n">
        <v>45886</v>
      </c>
      <c r="H878" s="41" t="n">
        <v>45909</v>
      </c>
      <c r="I878" s="42">
        <f>IF(H878="",DATE(2099,12,31),H878)</f>
        <v/>
      </c>
      <c r="J878" s="23">
        <f>F878*E878</f>
        <v/>
      </c>
      <c r="K878" s="23">
        <f>J878*INDEX(Settings!$C$31:$C$36,MATCH(D878,Settings!$B$31:$B$36,0))</f>
        <v/>
      </c>
      <c r="L878" s="23">
        <f>J878+K878</f>
        <v/>
      </c>
      <c r="M878" s="23">
        <f>MIN(L878,Settings!$C$25)</f>
        <v/>
      </c>
      <c r="N878" s="23">
        <f>IF(B878="IT",L878*Settings!$C$11+L878*Settings!$C$12,M878*Settings!$C$16+M878*Settings!$C$17+L878*Settings!$C$18+L878*Settings!$C$19+L878*Settings!$C$20+L878*Settings!$C$21*Settings!$C$22)</f>
        <v/>
      </c>
      <c r="O878" s="23">
        <f>IF(B878="IT",J878/Settings!$C$13,0)</f>
        <v/>
      </c>
      <c r="P878" s="23">
        <f>L878+N878+O878</f>
        <v/>
      </c>
    </row>
    <row r="879">
      <c r="A879" s="5" t="inlineStr">
        <is>
          <t>E01329</t>
        </is>
      </c>
      <c r="B879" s="5" t="inlineStr">
        <is>
          <t>PL</t>
        </is>
      </c>
      <c r="C879" s="5" t="inlineStr">
        <is>
          <t>Customer Service</t>
        </is>
      </c>
      <c r="D879" s="5" t="inlineStr">
        <is>
          <t>L5</t>
        </is>
      </c>
      <c r="E879" s="5" t="n">
        <v>1</v>
      </c>
      <c r="F879" s="5" t="n">
        <v>45950</v>
      </c>
      <c r="G879" s="41" t="n">
        <v>45963</v>
      </c>
      <c r="H879" s="41" t="n"/>
      <c r="I879" s="42">
        <f>IF(H879="",DATE(2099,12,31),H879)</f>
        <v/>
      </c>
      <c r="J879" s="23">
        <f>F879*E879</f>
        <v/>
      </c>
      <c r="K879" s="23">
        <f>J879*INDEX(Settings!$C$31:$C$36,MATCH(D879,Settings!$B$31:$B$36,0))</f>
        <v/>
      </c>
      <c r="L879" s="23">
        <f>J879+K879</f>
        <v/>
      </c>
      <c r="M879" s="23">
        <f>MIN(L879,Settings!$C$25)</f>
        <v/>
      </c>
      <c r="N879" s="23">
        <f>IF(B879="IT",L879*Settings!$C$11+L879*Settings!$C$12,M879*Settings!$C$16+M879*Settings!$C$17+L879*Settings!$C$18+L879*Settings!$C$19+L879*Settings!$C$20+L879*Settings!$C$21*Settings!$C$22)</f>
        <v/>
      </c>
      <c r="O879" s="23">
        <f>IF(B879="IT",J879/Settings!$C$13,0)</f>
        <v/>
      </c>
      <c r="P879" s="23">
        <f>L879+N879+O879</f>
        <v/>
      </c>
    </row>
    <row r="880">
      <c r="A880" s="5" t="inlineStr">
        <is>
          <t>E01332</t>
        </is>
      </c>
      <c r="B880" s="5" t="inlineStr">
        <is>
          <t>IT</t>
        </is>
      </c>
      <c r="C880" s="5" t="inlineStr">
        <is>
          <t>Sales</t>
        </is>
      </c>
      <c r="D880" s="5" t="inlineStr">
        <is>
          <t>L2</t>
        </is>
      </c>
      <c r="E880" s="5" t="n">
        <v>0.8</v>
      </c>
      <c r="F880" s="5" t="n">
        <v>34550</v>
      </c>
      <c r="G880" s="41" t="n">
        <v>42934</v>
      </c>
      <c r="H880" s="41" t="n"/>
      <c r="I880" s="42">
        <f>IF(H880="",DATE(2099,12,31),H880)</f>
        <v/>
      </c>
      <c r="J880" s="23">
        <f>F880*E880</f>
        <v/>
      </c>
      <c r="K880" s="23">
        <f>J880*INDEX(Settings!$C$31:$C$36,MATCH(D880,Settings!$B$31:$B$36,0))</f>
        <v/>
      </c>
      <c r="L880" s="23">
        <f>J880+K880</f>
        <v/>
      </c>
      <c r="M880" s="23">
        <f>MIN(L880,Settings!$C$25)</f>
        <v/>
      </c>
      <c r="N880" s="23">
        <f>IF(B880="IT",L880*Settings!$C$11+L880*Settings!$C$12,M880*Settings!$C$16+M880*Settings!$C$17+L880*Settings!$C$18+L880*Settings!$C$19+L880*Settings!$C$20+L880*Settings!$C$21*Settings!$C$22)</f>
        <v/>
      </c>
      <c r="O880" s="23">
        <f>IF(B880="IT",J880/Settings!$C$13,0)</f>
        <v/>
      </c>
      <c r="P880" s="23">
        <f>L880+N880+O880</f>
        <v/>
      </c>
    </row>
    <row r="881">
      <c r="A881" s="5" t="inlineStr">
        <is>
          <t>E01333</t>
        </is>
      </c>
      <c r="B881" s="5" t="inlineStr">
        <is>
          <t>IT</t>
        </is>
      </c>
      <c r="C881" s="5" t="inlineStr">
        <is>
          <t>Finance</t>
        </is>
      </c>
      <c r="D881" s="5" t="inlineStr">
        <is>
          <t>L2</t>
        </is>
      </c>
      <c r="E881" s="5" t="n">
        <v>1</v>
      </c>
      <c r="F881" s="5" t="n">
        <v>39050</v>
      </c>
      <c r="G881" s="41" t="n">
        <v>45465</v>
      </c>
      <c r="H881" s="41" t="n"/>
      <c r="I881" s="42">
        <f>IF(H881="",DATE(2099,12,31),H881)</f>
        <v/>
      </c>
      <c r="J881" s="23">
        <f>F881*E881</f>
        <v/>
      </c>
      <c r="K881" s="23">
        <f>J881*INDEX(Settings!$C$31:$C$36,MATCH(D881,Settings!$B$31:$B$36,0))</f>
        <v/>
      </c>
      <c r="L881" s="23">
        <f>J881+K881</f>
        <v/>
      </c>
      <c r="M881" s="23">
        <f>MIN(L881,Settings!$C$25)</f>
        <v/>
      </c>
      <c r="N881" s="23">
        <f>IF(B881="IT",L881*Settings!$C$11+L881*Settings!$C$12,M881*Settings!$C$16+M881*Settings!$C$17+L881*Settings!$C$18+L881*Settings!$C$19+L881*Settings!$C$20+L881*Settings!$C$21*Settings!$C$22)</f>
        <v/>
      </c>
      <c r="O881" s="23">
        <f>IF(B881="IT",J881/Settings!$C$13,0)</f>
        <v/>
      </c>
      <c r="P881" s="23">
        <f>L881+N881+O881</f>
        <v/>
      </c>
    </row>
    <row r="882">
      <c r="A882" s="5" t="inlineStr">
        <is>
          <t>E01334</t>
        </is>
      </c>
      <c r="B882" s="5" t="inlineStr">
        <is>
          <t>IT</t>
        </is>
      </c>
      <c r="C882" s="5" t="inlineStr">
        <is>
          <t>Customer Service</t>
        </is>
      </c>
      <c r="D882" s="5" t="inlineStr">
        <is>
          <t>L3</t>
        </is>
      </c>
      <c r="E882" s="5" t="n">
        <v>1</v>
      </c>
      <c r="F882" s="5" t="n">
        <v>34900</v>
      </c>
      <c r="G882" s="41" t="n">
        <v>44989</v>
      </c>
      <c r="H882" s="41" t="n"/>
      <c r="I882" s="42">
        <f>IF(H882="",DATE(2099,12,31),H882)</f>
        <v/>
      </c>
      <c r="J882" s="23">
        <f>F882*E882</f>
        <v/>
      </c>
      <c r="K882" s="23">
        <f>J882*INDEX(Settings!$C$31:$C$36,MATCH(D882,Settings!$B$31:$B$36,0))</f>
        <v/>
      </c>
      <c r="L882" s="23">
        <f>J882+K882</f>
        <v/>
      </c>
      <c r="M882" s="23">
        <f>MIN(L882,Settings!$C$25)</f>
        <v/>
      </c>
      <c r="N882" s="23">
        <f>IF(B882="IT",L882*Settings!$C$11+L882*Settings!$C$12,M882*Settings!$C$16+M882*Settings!$C$17+L882*Settings!$C$18+L882*Settings!$C$19+L882*Settings!$C$20+L882*Settings!$C$21*Settings!$C$22)</f>
        <v/>
      </c>
      <c r="O882" s="23">
        <f>IF(B882="IT",J882/Settings!$C$13,0)</f>
        <v/>
      </c>
      <c r="P882" s="23">
        <f>L882+N882+O882</f>
        <v/>
      </c>
    </row>
    <row r="883">
      <c r="A883" s="5" t="inlineStr">
        <is>
          <t>E01337</t>
        </is>
      </c>
      <c r="B883" s="5" t="inlineStr">
        <is>
          <t>IT</t>
        </is>
      </c>
      <c r="C883" s="5" t="inlineStr">
        <is>
          <t>HR</t>
        </is>
      </c>
      <c r="D883" s="5" t="inlineStr">
        <is>
          <t>L1</t>
        </is>
      </c>
      <c r="E883" s="5" t="n">
        <v>1</v>
      </c>
      <c r="F883" s="5" t="n">
        <v>28200</v>
      </c>
      <c r="G883" s="41" t="n">
        <v>44944</v>
      </c>
      <c r="H883" s="41" t="n"/>
      <c r="I883" s="42">
        <f>IF(H883="",DATE(2099,12,31),H883)</f>
        <v/>
      </c>
      <c r="J883" s="23">
        <f>F883*E883</f>
        <v/>
      </c>
      <c r="K883" s="23">
        <f>J883*INDEX(Settings!$C$31:$C$36,MATCH(D883,Settings!$B$31:$B$36,0))</f>
        <v/>
      </c>
      <c r="L883" s="23">
        <f>J883+K883</f>
        <v/>
      </c>
      <c r="M883" s="23">
        <f>MIN(L883,Settings!$C$25)</f>
        <v/>
      </c>
      <c r="N883" s="23">
        <f>IF(B883="IT",L883*Settings!$C$11+L883*Settings!$C$12,M883*Settings!$C$16+M883*Settings!$C$17+L883*Settings!$C$18+L883*Settings!$C$19+L883*Settings!$C$20+L883*Settings!$C$21*Settings!$C$22)</f>
        <v/>
      </c>
      <c r="O883" s="23">
        <f>IF(B883="IT",J883/Settings!$C$13,0)</f>
        <v/>
      </c>
      <c r="P883" s="23">
        <f>L883+N883+O883</f>
        <v/>
      </c>
    </row>
    <row r="884">
      <c r="A884" s="5" t="inlineStr">
        <is>
          <t>E01338</t>
        </is>
      </c>
      <c r="B884" s="5" t="inlineStr">
        <is>
          <t>PL</t>
        </is>
      </c>
      <c r="C884" s="5" t="inlineStr">
        <is>
          <t>Operations</t>
        </is>
      </c>
      <c r="D884" s="5" t="inlineStr">
        <is>
          <t>L4</t>
        </is>
      </c>
      <c r="E884" s="5" t="n">
        <v>1</v>
      </c>
      <c r="F884" s="5" t="n">
        <v>41700</v>
      </c>
      <c r="G884" s="41" t="n">
        <v>44959</v>
      </c>
      <c r="H884" s="41" t="n"/>
      <c r="I884" s="42">
        <f>IF(H884="",DATE(2099,12,31),H884)</f>
        <v/>
      </c>
      <c r="J884" s="23">
        <f>F884*E884</f>
        <v/>
      </c>
      <c r="K884" s="23">
        <f>J884*INDEX(Settings!$C$31:$C$36,MATCH(D884,Settings!$B$31:$B$36,0))</f>
        <v/>
      </c>
      <c r="L884" s="23">
        <f>J884+K884</f>
        <v/>
      </c>
      <c r="M884" s="23">
        <f>MIN(L884,Settings!$C$25)</f>
        <v/>
      </c>
      <c r="N884" s="23">
        <f>IF(B884="IT",L884*Settings!$C$11+L884*Settings!$C$12,M884*Settings!$C$16+M884*Settings!$C$17+L884*Settings!$C$18+L884*Settings!$C$19+L884*Settings!$C$20+L884*Settings!$C$21*Settings!$C$22)</f>
        <v/>
      </c>
      <c r="O884" s="23">
        <f>IF(B884="IT",J884/Settings!$C$13,0)</f>
        <v/>
      </c>
      <c r="P884" s="23">
        <f>L884+N884+O884</f>
        <v/>
      </c>
    </row>
    <row r="885">
      <c r="A885" s="5" t="inlineStr">
        <is>
          <t>E01340</t>
        </is>
      </c>
      <c r="B885" s="5" t="inlineStr">
        <is>
          <t>IT</t>
        </is>
      </c>
      <c r="C885" s="5" t="inlineStr">
        <is>
          <t>Customer Service</t>
        </is>
      </c>
      <c r="D885" s="5" t="inlineStr">
        <is>
          <t>L2</t>
        </is>
      </c>
      <c r="E885" s="5" t="n">
        <v>1</v>
      </c>
      <c r="F885" s="5" t="n">
        <v>28050</v>
      </c>
      <c r="G885" s="41" t="n">
        <v>46072</v>
      </c>
      <c r="H885" s="41" t="n"/>
      <c r="I885" s="42">
        <f>IF(H885="",DATE(2099,12,31),H885)</f>
        <v/>
      </c>
      <c r="J885" s="23">
        <f>F885*E885</f>
        <v/>
      </c>
      <c r="K885" s="23">
        <f>J885*INDEX(Settings!$C$31:$C$36,MATCH(D885,Settings!$B$31:$B$36,0))</f>
        <v/>
      </c>
      <c r="L885" s="23">
        <f>J885+K885</f>
        <v/>
      </c>
      <c r="M885" s="23">
        <f>MIN(L885,Settings!$C$25)</f>
        <v/>
      </c>
      <c r="N885" s="23">
        <f>IF(B885="IT",L885*Settings!$C$11+L885*Settings!$C$12,M885*Settings!$C$16+M885*Settings!$C$17+L885*Settings!$C$18+L885*Settings!$C$19+L885*Settings!$C$20+L885*Settings!$C$21*Settings!$C$22)</f>
        <v/>
      </c>
      <c r="O885" s="23">
        <f>IF(B885="IT",J885/Settings!$C$13,0)</f>
        <v/>
      </c>
      <c r="P885" s="23">
        <f>L885+N885+O885</f>
        <v/>
      </c>
    </row>
    <row r="886">
      <c r="A886" s="5" t="inlineStr">
        <is>
          <t>E01341</t>
        </is>
      </c>
      <c r="B886" s="5" t="inlineStr">
        <is>
          <t>PL</t>
        </is>
      </c>
      <c r="C886" s="5" t="inlineStr">
        <is>
          <t>Customer Service</t>
        </is>
      </c>
      <c r="D886" s="5" t="inlineStr">
        <is>
          <t>L2</t>
        </is>
      </c>
      <c r="E886" s="5" t="n">
        <v>1</v>
      </c>
      <c r="F886" s="5" t="n">
        <v>28200</v>
      </c>
      <c r="G886" s="41" t="n">
        <v>44652</v>
      </c>
      <c r="H886" s="41" t="n"/>
      <c r="I886" s="42">
        <f>IF(H886="",DATE(2099,12,31),H886)</f>
        <v/>
      </c>
      <c r="J886" s="23">
        <f>F886*E886</f>
        <v/>
      </c>
      <c r="K886" s="23">
        <f>J886*INDEX(Settings!$C$31:$C$36,MATCH(D886,Settings!$B$31:$B$36,0))</f>
        <v/>
      </c>
      <c r="L886" s="23">
        <f>J886+K886</f>
        <v/>
      </c>
      <c r="M886" s="23">
        <f>MIN(L886,Settings!$C$25)</f>
        <v/>
      </c>
      <c r="N886" s="23">
        <f>IF(B886="IT",L886*Settings!$C$11+L886*Settings!$C$12,M886*Settings!$C$16+M886*Settings!$C$17+L886*Settings!$C$18+L886*Settings!$C$19+L886*Settings!$C$20+L886*Settings!$C$21*Settings!$C$22)</f>
        <v/>
      </c>
      <c r="O886" s="23">
        <f>IF(B886="IT",J886/Settings!$C$13,0)</f>
        <v/>
      </c>
      <c r="P886" s="23">
        <f>L886+N886+O886</f>
        <v/>
      </c>
    </row>
    <row r="887">
      <c r="A887" s="5" t="inlineStr">
        <is>
          <t>E01344</t>
        </is>
      </c>
      <c r="B887" s="5" t="inlineStr">
        <is>
          <t>IT</t>
        </is>
      </c>
      <c r="C887" s="5" t="inlineStr">
        <is>
          <t>Customer Service</t>
        </is>
      </c>
      <c r="D887" s="5" t="inlineStr">
        <is>
          <t>L3</t>
        </is>
      </c>
      <c r="E887" s="5" t="n">
        <v>1</v>
      </c>
      <c r="F887" s="5" t="n">
        <v>36450</v>
      </c>
      <c r="G887" s="41" t="n">
        <v>45139</v>
      </c>
      <c r="H887" s="41" t="n"/>
      <c r="I887" s="42">
        <f>IF(H887="",DATE(2099,12,31),H887)</f>
        <v/>
      </c>
      <c r="J887" s="23">
        <f>F887*E887</f>
        <v/>
      </c>
      <c r="K887" s="23">
        <f>J887*INDEX(Settings!$C$31:$C$36,MATCH(D887,Settings!$B$31:$B$36,0))</f>
        <v/>
      </c>
      <c r="L887" s="23">
        <f>J887+K887</f>
        <v/>
      </c>
      <c r="M887" s="23">
        <f>MIN(L887,Settings!$C$25)</f>
        <v/>
      </c>
      <c r="N887" s="23">
        <f>IF(B887="IT",L887*Settings!$C$11+L887*Settings!$C$12,M887*Settings!$C$16+M887*Settings!$C$17+L887*Settings!$C$18+L887*Settings!$C$19+L887*Settings!$C$20+L887*Settings!$C$21*Settings!$C$22)</f>
        <v/>
      </c>
      <c r="O887" s="23">
        <f>IF(B887="IT",J887/Settings!$C$13,0)</f>
        <v/>
      </c>
      <c r="P887" s="23">
        <f>L887+N887+O887</f>
        <v/>
      </c>
    </row>
    <row r="888">
      <c r="A888" s="5" t="inlineStr">
        <is>
          <t>E01346</t>
        </is>
      </c>
      <c r="B888" s="5" t="inlineStr">
        <is>
          <t>IT</t>
        </is>
      </c>
      <c r="C888" s="5" t="inlineStr">
        <is>
          <t>Customer Service</t>
        </is>
      </c>
      <c r="D888" s="5" t="inlineStr">
        <is>
          <t>L1</t>
        </is>
      </c>
      <c r="E888" s="5" t="n">
        <v>1</v>
      </c>
      <c r="F888" s="5" t="n">
        <v>17550</v>
      </c>
      <c r="G888" s="41" t="n">
        <v>46195</v>
      </c>
      <c r="H888" s="41" t="n"/>
      <c r="I888" s="42">
        <f>IF(H888="",DATE(2099,12,31),H888)</f>
        <v/>
      </c>
      <c r="J888" s="23">
        <f>F888*E888</f>
        <v/>
      </c>
      <c r="K888" s="23">
        <f>J888*INDEX(Settings!$C$31:$C$36,MATCH(D888,Settings!$B$31:$B$36,0))</f>
        <v/>
      </c>
      <c r="L888" s="23">
        <f>J888+K888</f>
        <v/>
      </c>
      <c r="M888" s="23">
        <f>MIN(L888,Settings!$C$25)</f>
        <v/>
      </c>
      <c r="N888" s="23">
        <f>IF(B888="IT",L888*Settings!$C$11+L888*Settings!$C$12,M888*Settings!$C$16+M888*Settings!$C$17+L888*Settings!$C$18+L888*Settings!$C$19+L888*Settings!$C$20+L888*Settings!$C$21*Settings!$C$22)</f>
        <v/>
      </c>
      <c r="O888" s="23">
        <f>IF(B888="IT",J888/Settings!$C$13,0)</f>
        <v/>
      </c>
      <c r="P888" s="23">
        <f>L888+N888+O888</f>
        <v/>
      </c>
    </row>
    <row r="889">
      <c r="A889" s="5" t="inlineStr">
        <is>
          <t>E01347</t>
        </is>
      </c>
      <c r="B889" s="5" t="inlineStr">
        <is>
          <t>IT</t>
        </is>
      </c>
      <c r="C889" s="5" t="inlineStr">
        <is>
          <t>Operations</t>
        </is>
      </c>
      <c r="D889" s="5" t="inlineStr">
        <is>
          <t>L3</t>
        </is>
      </c>
      <c r="E889" s="5" t="n">
        <v>1</v>
      </c>
      <c r="F889" s="5" t="n">
        <v>41850</v>
      </c>
      <c r="G889" s="41" t="n">
        <v>43713</v>
      </c>
      <c r="H889" s="41" t="n"/>
      <c r="I889" s="42">
        <f>IF(H889="",DATE(2099,12,31),H889)</f>
        <v/>
      </c>
      <c r="J889" s="23">
        <f>F889*E889</f>
        <v/>
      </c>
      <c r="K889" s="23">
        <f>J889*INDEX(Settings!$C$31:$C$36,MATCH(D889,Settings!$B$31:$B$36,0))</f>
        <v/>
      </c>
      <c r="L889" s="23">
        <f>J889+K889</f>
        <v/>
      </c>
      <c r="M889" s="23">
        <f>MIN(L889,Settings!$C$25)</f>
        <v/>
      </c>
      <c r="N889" s="23">
        <f>IF(B889="IT",L889*Settings!$C$11+L889*Settings!$C$12,M889*Settings!$C$16+M889*Settings!$C$17+L889*Settings!$C$18+L889*Settings!$C$19+L889*Settings!$C$20+L889*Settings!$C$21*Settings!$C$22)</f>
        <v/>
      </c>
      <c r="O889" s="23">
        <f>IF(B889="IT",J889/Settings!$C$13,0)</f>
        <v/>
      </c>
      <c r="P889" s="23">
        <f>L889+N889+O889</f>
        <v/>
      </c>
    </row>
    <row r="890">
      <c r="A890" s="5" t="inlineStr">
        <is>
          <t>E01348</t>
        </is>
      </c>
      <c r="B890" s="5" t="inlineStr">
        <is>
          <t>PL</t>
        </is>
      </c>
      <c r="C890" s="5" t="inlineStr">
        <is>
          <t>Customer Service</t>
        </is>
      </c>
      <c r="D890" s="5" t="inlineStr">
        <is>
          <t>L2</t>
        </is>
      </c>
      <c r="E890" s="5" t="n">
        <v>0.8</v>
      </c>
      <c r="F890" s="5" t="n">
        <v>22400</v>
      </c>
      <c r="G890" s="41" t="n">
        <v>46079</v>
      </c>
      <c r="H890" s="41" t="n"/>
      <c r="I890" s="42">
        <f>IF(H890="",DATE(2099,12,31),H890)</f>
        <v/>
      </c>
      <c r="J890" s="23">
        <f>F890*E890</f>
        <v/>
      </c>
      <c r="K890" s="23">
        <f>J890*INDEX(Settings!$C$31:$C$36,MATCH(D890,Settings!$B$31:$B$36,0))</f>
        <v/>
      </c>
      <c r="L890" s="23">
        <f>J890+K890</f>
        <v/>
      </c>
      <c r="M890" s="23">
        <f>MIN(L890,Settings!$C$25)</f>
        <v/>
      </c>
      <c r="N890" s="23">
        <f>IF(B890="IT",L890*Settings!$C$11+L890*Settings!$C$12,M890*Settings!$C$16+M890*Settings!$C$17+L890*Settings!$C$18+L890*Settings!$C$19+L890*Settings!$C$20+L890*Settings!$C$21*Settings!$C$22)</f>
        <v/>
      </c>
      <c r="O890" s="23">
        <f>IF(B890="IT",J890/Settings!$C$13,0)</f>
        <v/>
      </c>
      <c r="P890" s="23">
        <f>L890+N890+O890</f>
        <v/>
      </c>
    </row>
    <row r="891">
      <c r="A891" s="5" t="inlineStr">
        <is>
          <t>E01349</t>
        </is>
      </c>
      <c r="B891" s="5" t="inlineStr">
        <is>
          <t>IT</t>
        </is>
      </c>
      <c r="C891" s="5" t="inlineStr">
        <is>
          <t>Customer Service</t>
        </is>
      </c>
      <c r="D891" s="5" t="inlineStr">
        <is>
          <t>L2</t>
        </is>
      </c>
      <c r="E891" s="5" t="n">
        <v>1</v>
      </c>
      <c r="F891" s="5" t="n">
        <v>24900</v>
      </c>
      <c r="G891" s="41" t="n">
        <v>45753</v>
      </c>
      <c r="H891" s="41" t="n"/>
      <c r="I891" s="42">
        <f>IF(H891="",DATE(2099,12,31),H891)</f>
        <v/>
      </c>
      <c r="J891" s="23">
        <f>F891*E891</f>
        <v/>
      </c>
      <c r="K891" s="23">
        <f>J891*INDEX(Settings!$C$31:$C$36,MATCH(D891,Settings!$B$31:$B$36,0))</f>
        <v/>
      </c>
      <c r="L891" s="23">
        <f>J891+K891</f>
        <v/>
      </c>
      <c r="M891" s="23">
        <f>MIN(L891,Settings!$C$25)</f>
        <v/>
      </c>
      <c r="N891" s="23">
        <f>IF(B891="IT",L891*Settings!$C$11+L891*Settings!$C$12,M891*Settings!$C$16+M891*Settings!$C$17+L891*Settings!$C$18+L891*Settings!$C$19+L891*Settings!$C$20+L891*Settings!$C$21*Settings!$C$22)</f>
        <v/>
      </c>
      <c r="O891" s="23">
        <f>IF(B891="IT",J891/Settings!$C$13,0)</f>
        <v/>
      </c>
      <c r="P891" s="23">
        <f>L891+N891+O891</f>
        <v/>
      </c>
    </row>
    <row r="892">
      <c r="A892" s="5" t="inlineStr">
        <is>
          <t>E01350</t>
        </is>
      </c>
      <c r="B892" s="5" t="inlineStr">
        <is>
          <t>IT</t>
        </is>
      </c>
      <c r="C892" s="5" t="inlineStr">
        <is>
          <t>Sales</t>
        </is>
      </c>
      <c r="D892" s="5" t="inlineStr">
        <is>
          <t>L3</t>
        </is>
      </c>
      <c r="E892" s="5" t="n">
        <v>1</v>
      </c>
      <c r="F892" s="5" t="n">
        <v>53600</v>
      </c>
      <c r="G892" s="41" t="n">
        <v>43964</v>
      </c>
      <c r="H892" s="41" t="n"/>
      <c r="I892" s="42">
        <f>IF(H892="",DATE(2099,12,31),H892)</f>
        <v/>
      </c>
      <c r="J892" s="23">
        <f>F892*E892</f>
        <v/>
      </c>
      <c r="K892" s="23">
        <f>J892*INDEX(Settings!$C$31:$C$36,MATCH(D892,Settings!$B$31:$B$36,0))</f>
        <v/>
      </c>
      <c r="L892" s="23">
        <f>J892+K892</f>
        <v/>
      </c>
      <c r="M892" s="23">
        <f>MIN(L892,Settings!$C$25)</f>
        <v/>
      </c>
      <c r="N892" s="23">
        <f>IF(B892="IT",L892*Settings!$C$11+L892*Settings!$C$12,M892*Settings!$C$16+M892*Settings!$C$17+L892*Settings!$C$18+L892*Settings!$C$19+L892*Settings!$C$20+L892*Settings!$C$21*Settings!$C$22)</f>
        <v/>
      </c>
      <c r="O892" s="23">
        <f>IF(B892="IT",J892/Settings!$C$13,0)</f>
        <v/>
      </c>
      <c r="P892" s="23">
        <f>L892+N892+O892</f>
        <v/>
      </c>
    </row>
    <row r="893">
      <c r="A893" s="5" t="inlineStr">
        <is>
          <t>E01352</t>
        </is>
      </c>
      <c r="B893" s="5" t="inlineStr">
        <is>
          <t>PL</t>
        </is>
      </c>
      <c r="C893" s="5" t="inlineStr">
        <is>
          <t>Finance</t>
        </is>
      </c>
      <c r="D893" s="5" t="inlineStr">
        <is>
          <t>L3</t>
        </is>
      </c>
      <c r="E893" s="5" t="n">
        <v>1</v>
      </c>
      <c r="F893" s="5" t="n">
        <v>37450</v>
      </c>
      <c r="G893" s="41" t="n">
        <v>45816</v>
      </c>
      <c r="H893" s="41" t="n"/>
      <c r="I893" s="42">
        <f>IF(H893="",DATE(2099,12,31),H893)</f>
        <v/>
      </c>
      <c r="J893" s="23">
        <f>F893*E893</f>
        <v/>
      </c>
      <c r="K893" s="23">
        <f>J893*INDEX(Settings!$C$31:$C$36,MATCH(D893,Settings!$B$31:$B$36,0))</f>
        <v/>
      </c>
      <c r="L893" s="23">
        <f>J893+K893</f>
        <v/>
      </c>
      <c r="M893" s="23">
        <f>MIN(L893,Settings!$C$25)</f>
        <v/>
      </c>
      <c r="N893" s="23">
        <f>IF(B893="IT",L893*Settings!$C$11+L893*Settings!$C$12,M893*Settings!$C$16+M893*Settings!$C$17+L893*Settings!$C$18+L893*Settings!$C$19+L893*Settings!$C$20+L893*Settings!$C$21*Settings!$C$22)</f>
        <v/>
      </c>
      <c r="O893" s="23">
        <f>IF(B893="IT",J893/Settings!$C$13,0)</f>
        <v/>
      </c>
      <c r="P893" s="23">
        <f>L893+N893+O893</f>
        <v/>
      </c>
    </row>
    <row r="894">
      <c r="A894" s="5" t="inlineStr">
        <is>
          <t>E01355</t>
        </is>
      </c>
      <c r="B894" s="5" t="inlineStr">
        <is>
          <t>PL</t>
        </is>
      </c>
      <c r="C894" s="5" t="inlineStr">
        <is>
          <t>Customer Service</t>
        </is>
      </c>
      <c r="D894" s="5" t="inlineStr">
        <is>
          <t>L1</t>
        </is>
      </c>
      <c r="E894" s="5" t="n">
        <v>1</v>
      </c>
      <c r="F894" s="5" t="n">
        <v>16600</v>
      </c>
      <c r="G894" s="41" t="n">
        <v>43311</v>
      </c>
      <c r="H894" s="41" t="n"/>
      <c r="I894" s="42">
        <f>IF(H894="",DATE(2099,12,31),H894)</f>
        <v/>
      </c>
      <c r="J894" s="23">
        <f>F894*E894</f>
        <v/>
      </c>
      <c r="K894" s="23">
        <f>J894*INDEX(Settings!$C$31:$C$36,MATCH(D894,Settings!$B$31:$B$36,0))</f>
        <v/>
      </c>
      <c r="L894" s="23">
        <f>J894+K894</f>
        <v/>
      </c>
      <c r="M894" s="23">
        <f>MIN(L894,Settings!$C$25)</f>
        <v/>
      </c>
      <c r="N894" s="23">
        <f>IF(B894="IT",L894*Settings!$C$11+L894*Settings!$C$12,M894*Settings!$C$16+M894*Settings!$C$17+L894*Settings!$C$18+L894*Settings!$C$19+L894*Settings!$C$20+L894*Settings!$C$21*Settings!$C$22)</f>
        <v/>
      </c>
      <c r="O894" s="23">
        <f>IF(B894="IT",J894/Settings!$C$13,0)</f>
        <v/>
      </c>
      <c r="P894" s="23">
        <f>L894+N894+O894</f>
        <v/>
      </c>
    </row>
    <row r="895">
      <c r="A895" s="5" t="inlineStr">
        <is>
          <t>E01356</t>
        </is>
      </c>
      <c r="B895" s="5" t="inlineStr">
        <is>
          <t>IT</t>
        </is>
      </c>
      <c r="C895" s="5" t="inlineStr">
        <is>
          <t>Sales</t>
        </is>
      </c>
      <c r="D895" s="5" t="inlineStr">
        <is>
          <t>L2</t>
        </is>
      </c>
      <c r="E895" s="5" t="n">
        <v>1</v>
      </c>
      <c r="F895" s="5" t="n">
        <v>32750</v>
      </c>
      <c r="G895" s="41" t="n">
        <v>45132</v>
      </c>
      <c r="H895" s="41" t="n"/>
      <c r="I895" s="42">
        <f>IF(H895="",DATE(2099,12,31),H895)</f>
        <v/>
      </c>
      <c r="J895" s="23">
        <f>F895*E895</f>
        <v/>
      </c>
      <c r="K895" s="23">
        <f>J895*INDEX(Settings!$C$31:$C$36,MATCH(D895,Settings!$B$31:$B$36,0))</f>
        <v/>
      </c>
      <c r="L895" s="23">
        <f>J895+K895</f>
        <v/>
      </c>
      <c r="M895" s="23">
        <f>MIN(L895,Settings!$C$25)</f>
        <v/>
      </c>
      <c r="N895" s="23">
        <f>IF(B895="IT",L895*Settings!$C$11+L895*Settings!$C$12,M895*Settings!$C$16+M895*Settings!$C$17+L895*Settings!$C$18+L895*Settings!$C$19+L895*Settings!$C$20+L895*Settings!$C$21*Settings!$C$22)</f>
        <v/>
      </c>
      <c r="O895" s="23">
        <f>IF(B895="IT",J895/Settings!$C$13,0)</f>
        <v/>
      </c>
      <c r="P895" s="23">
        <f>L895+N895+O895</f>
        <v/>
      </c>
    </row>
    <row r="896">
      <c r="A896" s="5" t="inlineStr">
        <is>
          <t>E01357</t>
        </is>
      </c>
      <c r="B896" s="5" t="inlineStr">
        <is>
          <t>PL</t>
        </is>
      </c>
      <c r="C896" s="5" t="inlineStr">
        <is>
          <t>Customer Service</t>
        </is>
      </c>
      <c r="D896" s="5" t="inlineStr">
        <is>
          <t>L2</t>
        </is>
      </c>
      <c r="E896" s="5" t="n">
        <v>1</v>
      </c>
      <c r="F896" s="5" t="n">
        <v>25200</v>
      </c>
      <c r="G896" s="41" t="n">
        <v>45941</v>
      </c>
      <c r="H896" s="41" t="n"/>
      <c r="I896" s="42">
        <f>IF(H896="",DATE(2099,12,31),H896)</f>
        <v/>
      </c>
      <c r="J896" s="23">
        <f>F896*E896</f>
        <v/>
      </c>
      <c r="K896" s="23">
        <f>J896*INDEX(Settings!$C$31:$C$36,MATCH(D896,Settings!$B$31:$B$36,0))</f>
        <v/>
      </c>
      <c r="L896" s="23">
        <f>J896+K896</f>
        <v/>
      </c>
      <c r="M896" s="23">
        <f>MIN(L896,Settings!$C$25)</f>
        <v/>
      </c>
      <c r="N896" s="23">
        <f>IF(B896="IT",L896*Settings!$C$11+L896*Settings!$C$12,M896*Settings!$C$16+M896*Settings!$C$17+L896*Settings!$C$18+L896*Settings!$C$19+L896*Settings!$C$20+L896*Settings!$C$21*Settings!$C$22)</f>
        <v/>
      </c>
      <c r="O896" s="23">
        <f>IF(B896="IT",J896/Settings!$C$13,0)</f>
        <v/>
      </c>
      <c r="P896" s="23">
        <f>L896+N896+O896</f>
        <v/>
      </c>
    </row>
    <row r="897">
      <c r="A897" s="5" t="inlineStr">
        <is>
          <t>E01358</t>
        </is>
      </c>
      <c r="B897" s="5" t="inlineStr">
        <is>
          <t>IT</t>
        </is>
      </c>
      <c r="C897" s="5" t="inlineStr">
        <is>
          <t>Customer Service</t>
        </is>
      </c>
      <c r="D897" s="5" t="inlineStr">
        <is>
          <t>L3</t>
        </is>
      </c>
      <c r="E897" s="5" t="n">
        <v>1</v>
      </c>
      <c r="F897" s="5" t="n">
        <v>34550</v>
      </c>
      <c r="G897" s="41" t="n">
        <v>46193</v>
      </c>
      <c r="H897" s="41" t="n"/>
      <c r="I897" s="42">
        <f>IF(H897="",DATE(2099,12,31),H897)</f>
        <v/>
      </c>
      <c r="J897" s="23">
        <f>F897*E897</f>
        <v/>
      </c>
      <c r="K897" s="23">
        <f>J897*INDEX(Settings!$C$31:$C$36,MATCH(D897,Settings!$B$31:$B$36,0))</f>
        <v/>
      </c>
      <c r="L897" s="23">
        <f>J897+K897</f>
        <v/>
      </c>
      <c r="M897" s="23">
        <f>MIN(L897,Settings!$C$25)</f>
        <v/>
      </c>
      <c r="N897" s="23">
        <f>IF(B897="IT",L897*Settings!$C$11+L897*Settings!$C$12,M897*Settings!$C$16+M897*Settings!$C$17+L897*Settings!$C$18+L897*Settings!$C$19+L897*Settings!$C$20+L897*Settings!$C$21*Settings!$C$22)</f>
        <v/>
      </c>
      <c r="O897" s="23">
        <f>IF(B897="IT",J897/Settings!$C$13,0)</f>
        <v/>
      </c>
      <c r="P897" s="23">
        <f>L897+N897+O897</f>
        <v/>
      </c>
    </row>
    <row r="898">
      <c r="A898" s="5" t="inlineStr">
        <is>
          <t>E01359</t>
        </is>
      </c>
      <c r="B898" s="5" t="inlineStr">
        <is>
          <t>PL</t>
        </is>
      </c>
      <c r="C898" s="5" t="inlineStr">
        <is>
          <t>Sales</t>
        </is>
      </c>
      <c r="D898" s="5" t="inlineStr">
        <is>
          <t>L1</t>
        </is>
      </c>
      <c r="E898" s="5" t="n">
        <v>1</v>
      </c>
      <c r="F898" s="5" t="n">
        <v>21150</v>
      </c>
      <c r="G898" s="41" t="n">
        <v>46089</v>
      </c>
      <c r="H898" s="41" t="n"/>
      <c r="I898" s="42">
        <f>IF(H898="",DATE(2099,12,31),H898)</f>
        <v/>
      </c>
      <c r="J898" s="23">
        <f>F898*E898</f>
        <v/>
      </c>
      <c r="K898" s="23">
        <f>J898*INDEX(Settings!$C$31:$C$36,MATCH(D898,Settings!$B$31:$B$36,0))</f>
        <v/>
      </c>
      <c r="L898" s="23">
        <f>J898+K898</f>
        <v/>
      </c>
      <c r="M898" s="23">
        <f>MIN(L898,Settings!$C$25)</f>
        <v/>
      </c>
      <c r="N898" s="23">
        <f>IF(B898="IT",L898*Settings!$C$11+L898*Settings!$C$12,M898*Settings!$C$16+M898*Settings!$C$17+L898*Settings!$C$18+L898*Settings!$C$19+L898*Settings!$C$20+L898*Settings!$C$21*Settings!$C$22)</f>
        <v/>
      </c>
      <c r="O898" s="23">
        <f>IF(B898="IT",J898/Settings!$C$13,0)</f>
        <v/>
      </c>
      <c r="P898" s="23">
        <f>L898+N898+O898</f>
        <v/>
      </c>
    </row>
    <row r="899">
      <c r="A899" s="5" t="inlineStr">
        <is>
          <t>E01360</t>
        </is>
      </c>
      <c r="B899" s="5" t="inlineStr">
        <is>
          <t>PL</t>
        </is>
      </c>
      <c r="C899" s="5" t="inlineStr">
        <is>
          <t>Operations</t>
        </is>
      </c>
      <c r="D899" s="5" t="inlineStr">
        <is>
          <t>L2</t>
        </is>
      </c>
      <c r="E899" s="5" t="n">
        <v>1</v>
      </c>
      <c r="F899" s="5" t="n">
        <v>22150</v>
      </c>
      <c r="G899" s="41" t="n">
        <v>46055</v>
      </c>
      <c r="H899" s="41" t="n">
        <v>46094</v>
      </c>
      <c r="I899" s="42">
        <f>IF(H899="",DATE(2099,12,31),H899)</f>
        <v/>
      </c>
      <c r="J899" s="23">
        <f>F899*E899</f>
        <v/>
      </c>
      <c r="K899" s="23">
        <f>J899*INDEX(Settings!$C$31:$C$36,MATCH(D899,Settings!$B$31:$B$36,0))</f>
        <v/>
      </c>
      <c r="L899" s="23">
        <f>J899+K899</f>
        <v/>
      </c>
      <c r="M899" s="23">
        <f>MIN(L899,Settings!$C$25)</f>
        <v/>
      </c>
      <c r="N899" s="23">
        <f>IF(B899="IT",L899*Settings!$C$11+L899*Settings!$C$12,M899*Settings!$C$16+M899*Settings!$C$17+L899*Settings!$C$18+L899*Settings!$C$19+L899*Settings!$C$20+L899*Settings!$C$21*Settings!$C$22)</f>
        <v/>
      </c>
      <c r="O899" s="23">
        <f>IF(B899="IT",J899/Settings!$C$13,0)</f>
        <v/>
      </c>
      <c r="P899" s="23">
        <f>L899+N899+O899</f>
        <v/>
      </c>
    </row>
    <row r="900">
      <c r="A900" s="5" t="inlineStr">
        <is>
          <t>E01361</t>
        </is>
      </c>
      <c r="B900" s="5" t="inlineStr">
        <is>
          <t>IT</t>
        </is>
      </c>
      <c r="C900" s="5" t="inlineStr">
        <is>
          <t>Finance</t>
        </is>
      </c>
      <c r="D900" s="5" t="inlineStr">
        <is>
          <t>L4</t>
        </is>
      </c>
      <c r="E900" s="5" t="n">
        <v>1</v>
      </c>
      <c r="F900" s="5" t="n">
        <v>54950</v>
      </c>
      <c r="G900" s="41" t="n">
        <v>45464</v>
      </c>
      <c r="H900" s="41" t="n"/>
      <c r="I900" s="42">
        <f>IF(H900="",DATE(2099,12,31),H900)</f>
        <v/>
      </c>
      <c r="J900" s="23">
        <f>F900*E900</f>
        <v/>
      </c>
      <c r="K900" s="23">
        <f>J900*INDEX(Settings!$C$31:$C$36,MATCH(D900,Settings!$B$31:$B$36,0))</f>
        <v/>
      </c>
      <c r="L900" s="23">
        <f>J900+K900</f>
        <v/>
      </c>
      <c r="M900" s="23">
        <f>MIN(L900,Settings!$C$25)</f>
        <v/>
      </c>
      <c r="N900" s="23">
        <f>IF(B900="IT",L900*Settings!$C$11+L900*Settings!$C$12,M900*Settings!$C$16+M900*Settings!$C$17+L900*Settings!$C$18+L900*Settings!$C$19+L900*Settings!$C$20+L900*Settings!$C$21*Settings!$C$22)</f>
        <v/>
      </c>
      <c r="O900" s="23">
        <f>IF(B900="IT",J900/Settings!$C$13,0)</f>
        <v/>
      </c>
      <c r="P900" s="23">
        <f>L900+N900+O900</f>
        <v/>
      </c>
    </row>
    <row r="901">
      <c r="A901" s="5" t="inlineStr">
        <is>
          <t>E01362</t>
        </is>
      </c>
      <c r="B901" s="5" t="inlineStr">
        <is>
          <t>IT</t>
        </is>
      </c>
      <c r="C901" s="5" t="inlineStr">
        <is>
          <t>Tech</t>
        </is>
      </c>
      <c r="D901" s="5" t="inlineStr">
        <is>
          <t>L2</t>
        </is>
      </c>
      <c r="E901" s="5" t="n">
        <v>1</v>
      </c>
      <c r="F901" s="5" t="n">
        <v>39550</v>
      </c>
      <c r="G901" s="41" t="n">
        <v>45403</v>
      </c>
      <c r="H901" s="41" t="n"/>
      <c r="I901" s="42">
        <f>IF(H901="",DATE(2099,12,31),H901)</f>
        <v/>
      </c>
      <c r="J901" s="23">
        <f>F901*E901</f>
        <v/>
      </c>
      <c r="K901" s="23">
        <f>J901*INDEX(Settings!$C$31:$C$36,MATCH(D901,Settings!$B$31:$B$36,0))</f>
        <v/>
      </c>
      <c r="L901" s="23">
        <f>J901+K901</f>
        <v/>
      </c>
      <c r="M901" s="23">
        <f>MIN(L901,Settings!$C$25)</f>
        <v/>
      </c>
      <c r="N901" s="23">
        <f>IF(B901="IT",L901*Settings!$C$11+L901*Settings!$C$12,M901*Settings!$C$16+M901*Settings!$C$17+L901*Settings!$C$18+L901*Settings!$C$19+L901*Settings!$C$20+L901*Settings!$C$21*Settings!$C$22)</f>
        <v/>
      </c>
      <c r="O901" s="23">
        <f>IF(B901="IT",J901/Settings!$C$13,0)</f>
        <v/>
      </c>
      <c r="P901" s="23">
        <f>L901+N901+O901</f>
        <v/>
      </c>
    </row>
    <row r="902">
      <c r="A902" s="5" t="inlineStr">
        <is>
          <t>E01363</t>
        </is>
      </c>
      <c r="B902" s="5" t="inlineStr">
        <is>
          <t>PL</t>
        </is>
      </c>
      <c r="C902" s="5" t="inlineStr">
        <is>
          <t>Operations</t>
        </is>
      </c>
      <c r="D902" s="5" t="inlineStr">
        <is>
          <t>L3</t>
        </is>
      </c>
      <c r="E902" s="5" t="n">
        <v>1</v>
      </c>
      <c r="F902" s="5" t="n">
        <v>29100</v>
      </c>
      <c r="G902" s="41" t="n">
        <v>45453</v>
      </c>
      <c r="H902" s="41" t="n"/>
      <c r="I902" s="42">
        <f>IF(H902="",DATE(2099,12,31),H902)</f>
        <v/>
      </c>
      <c r="J902" s="23">
        <f>F902*E902</f>
        <v/>
      </c>
      <c r="K902" s="23">
        <f>J902*INDEX(Settings!$C$31:$C$36,MATCH(D902,Settings!$B$31:$B$36,0))</f>
        <v/>
      </c>
      <c r="L902" s="23">
        <f>J902+K902</f>
        <v/>
      </c>
      <c r="M902" s="23">
        <f>MIN(L902,Settings!$C$25)</f>
        <v/>
      </c>
      <c r="N902" s="23">
        <f>IF(B902="IT",L902*Settings!$C$11+L902*Settings!$C$12,M902*Settings!$C$16+M902*Settings!$C$17+L902*Settings!$C$18+L902*Settings!$C$19+L902*Settings!$C$20+L902*Settings!$C$21*Settings!$C$22)</f>
        <v/>
      </c>
      <c r="O902" s="23">
        <f>IF(B902="IT",J902/Settings!$C$13,0)</f>
        <v/>
      </c>
      <c r="P902" s="23">
        <f>L902+N902+O902</f>
        <v/>
      </c>
    </row>
    <row r="903">
      <c r="A903" s="5" t="inlineStr">
        <is>
          <t>E01365</t>
        </is>
      </c>
      <c r="B903" s="5" t="inlineStr">
        <is>
          <t>PL</t>
        </is>
      </c>
      <c r="C903" s="5" t="inlineStr">
        <is>
          <t>Operations</t>
        </is>
      </c>
      <c r="D903" s="5" t="inlineStr">
        <is>
          <t>L2</t>
        </is>
      </c>
      <c r="E903" s="5" t="n">
        <v>1</v>
      </c>
      <c r="F903" s="5" t="n">
        <v>28150</v>
      </c>
      <c r="G903" s="41" t="n">
        <v>44052</v>
      </c>
      <c r="H903" s="41" t="n"/>
      <c r="I903" s="42">
        <f>IF(H903="",DATE(2099,12,31),H903)</f>
        <v/>
      </c>
      <c r="J903" s="23">
        <f>F903*E903</f>
        <v/>
      </c>
      <c r="K903" s="23">
        <f>J903*INDEX(Settings!$C$31:$C$36,MATCH(D903,Settings!$B$31:$B$36,0))</f>
        <v/>
      </c>
      <c r="L903" s="23">
        <f>J903+K903</f>
        <v/>
      </c>
      <c r="M903" s="23">
        <f>MIN(L903,Settings!$C$25)</f>
        <v/>
      </c>
      <c r="N903" s="23">
        <f>IF(B903="IT",L903*Settings!$C$11+L903*Settings!$C$12,M903*Settings!$C$16+M903*Settings!$C$17+L903*Settings!$C$18+L903*Settings!$C$19+L903*Settings!$C$20+L903*Settings!$C$21*Settings!$C$22)</f>
        <v/>
      </c>
      <c r="O903" s="23">
        <f>IF(B903="IT",J903/Settings!$C$13,0)</f>
        <v/>
      </c>
      <c r="P903" s="23">
        <f>L903+N903+O903</f>
        <v/>
      </c>
    </row>
    <row r="904">
      <c r="A904" s="5" t="inlineStr">
        <is>
          <t>E01366</t>
        </is>
      </c>
      <c r="B904" s="5" t="inlineStr">
        <is>
          <t>PL</t>
        </is>
      </c>
      <c r="C904" s="5" t="inlineStr">
        <is>
          <t>Customer Service</t>
        </is>
      </c>
      <c r="D904" s="5" t="inlineStr">
        <is>
          <t>L5</t>
        </is>
      </c>
      <c r="E904" s="5" t="n">
        <v>1</v>
      </c>
      <c r="F904" s="5" t="n">
        <v>50350</v>
      </c>
      <c r="G904" s="41" t="n">
        <v>45099</v>
      </c>
      <c r="H904" s="41" t="n"/>
      <c r="I904" s="42">
        <f>IF(H904="",DATE(2099,12,31),H904)</f>
        <v/>
      </c>
      <c r="J904" s="23">
        <f>F904*E904</f>
        <v/>
      </c>
      <c r="K904" s="23">
        <f>J904*INDEX(Settings!$C$31:$C$36,MATCH(D904,Settings!$B$31:$B$36,0))</f>
        <v/>
      </c>
      <c r="L904" s="23">
        <f>J904+K904</f>
        <v/>
      </c>
      <c r="M904" s="23">
        <f>MIN(L904,Settings!$C$25)</f>
        <v/>
      </c>
      <c r="N904" s="23">
        <f>IF(B904="IT",L904*Settings!$C$11+L904*Settings!$C$12,M904*Settings!$C$16+M904*Settings!$C$17+L904*Settings!$C$18+L904*Settings!$C$19+L904*Settings!$C$20+L904*Settings!$C$21*Settings!$C$22)</f>
        <v/>
      </c>
      <c r="O904" s="23">
        <f>IF(B904="IT",J904/Settings!$C$13,0)</f>
        <v/>
      </c>
      <c r="P904" s="23">
        <f>L904+N904+O904</f>
        <v/>
      </c>
    </row>
    <row r="905">
      <c r="A905" s="5" t="inlineStr">
        <is>
          <t>E01367</t>
        </is>
      </c>
      <c r="B905" s="5" t="inlineStr">
        <is>
          <t>IT</t>
        </is>
      </c>
      <c r="C905" s="5" t="inlineStr">
        <is>
          <t>Finance</t>
        </is>
      </c>
      <c r="D905" s="5" t="inlineStr">
        <is>
          <t>L2</t>
        </is>
      </c>
      <c r="E905" s="5" t="n">
        <v>1</v>
      </c>
      <c r="F905" s="5" t="n">
        <v>33000</v>
      </c>
      <c r="G905" s="41" t="n">
        <v>45919</v>
      </c>
      <c r="H905" s="41" t="n"/>
      <c r="I905" s="42">
        <f>IF(H905="",DATE(2099,12,31),H905)</f>
        <v/>
      </c>
      <c r="J905" s="23">
        <f>F905*E905</f>
        <v/>
      </c>
      <c r="K905" s="23">
        <f>J905*INDEX(Settings!$C$31:$C$36,MATCH(D905,Settings!$B$31:$B$36,0))</f>
        <v/>
      </c>
      <c r="L905" s="23">
        <f>J905+K905</f>
        <v/>
      </c>
      <c r="M905" s="23">
        <f>MIN(L905,Settings!$C$25)</f>
        <v/>
      </c>
      <c r="N905" s="23">
        <f>IF(B905="IT",L905*Settings!$C$11+L905*Settings!$C$12,M905*Settings!$C$16+M905*Settings!$C$17+L905*Settings!$C$18+L905*Settings!$C$19+L905*Settings!$C$20+L905*Settings!$C$21*Settings!$C$22)</f>
        <v/>
      </c>
      <c r="O905" s="23">
        <f>IF(B905="IT",J905/Settings!$C$13,0)</f>
        <v/>
      </c>
      <c r="P905" s="23">
        <f>L905+N905+O905</f>
        <v/>
      </c>
    </row>
    <row r="906">
      <c r="A906" s="5" t="inlineStr">
        <is>
          <t>E01368</t>
        </is>
      </c>
      <c r="B906" s="5" t="inlineStr">
        <is>
          <t>IT</t>
        </is>
      </c>
      <c r="C906" s="5" t="inlineStr">
        <is>
          <t>Customer Service</t>
        </is>
      </c>
      <c r="D906" s="5" t="inlineStr">
        <is>
          <t>L1</t>
        </is>
      </c>
      <c r="E906" s="5" t="n">
        <v>1</v>
      </c>
      <c r="F906" s="5" t="n">
        <v>19550</v>
      </c>
      <c r="G906" s="41" t="n">
        <v>46036</v>
      </c>
      <c r="H906" s="41" t="n"/>
      <c r="I906" s="42">
        <f>IF(H906="",DATE(2099,12,31),H906)</f>
        <v/>
      </c>
      <c r="J906" s="23">
        <f>F906*E906</f>
        <v/>
      </c>
      <c r="K906" s="23">
        <f>J906*INDEX(Settings!$C$31:$C$36,MATCH(D906,Settings!$B$31:$B$36,0))</f>
        <v/>
      </c>
      <c r="L906" s="23">
        <f>J906+K906</f>
        <v/>
      </c>
      <c r="M906" s="23">
        <f>MIN(L906,Settings!$C$25)</f>
        <v/>
      </c>
      <c r="N906" s="23">
        <f>IF(B906="IT",L906*Settings!$C$11+L906*Settings!$C$12,M906*Settings!$C$16+M906*Settings!$C$17+L906*Settings!$C$18+L906*Settings!$C$19+L906*Settings!$C$20+L906*Settings!$C$21*Settings!$C$22)</f>
        <v/>
      </c>
      <c r="O906" s="23">
        <f>IF(B906="IT",J906/Settings!$C$13,0)</f>
        <v/>
      </c>
      <c r="P906" s="23">
        <f>L906+N906+O906</f>
        <v/>
      </c>
    </row>
    <row r="907">
      <c r="A907" s="5" t="inlineStr">
        <is>
          <t>E01369</t>
        </is>
      </c>
      <c r="B907" s="5" t="inlineStr">
        <is>
          <t>PL</t>
        </is>
      </c>
      <c r="C907" s="5" t="inlineStr">
        <is>
          <t>Operations</t>
        </is>
      </c>
      <c r="D907" s="5" t="inlineStr">
        <is>
          <t>L3</t>
        </is>
      </c>
      <c r="E907" s="5" t="n">
        <v>1</v>
      </c>
      <c r="F907" s="5" t="n">
        <v>33150</v>
      </c>
      <c r="G907" s="41" t="n">
        <v>44269</v>
      </c>
      <c r="H907" s="41" t="n"/>
      <c r="I907" s="42">
        <f>IF(H907="",DATE(2099,12,31),H907)</f>
        <v/>
      </c>
      <c r="J907" s="23">
        <f>F907*E907</f>
        <v/>
      </c>
      <c r="K907" s="23">
        <f>J907*INDEX(Settings!$C$31:$C$36,MATCH(D907,Settings!$B$31:$B$36,0))</f>
        <v/>
      </c>
      <c r="L907" s="23">
        <f>J907+K907</f>
        <v/>
      </c>
      <c r="M907" s="23">
        <f>MIN(L907,Settings!$C$25)</f>
        <v/>
      </c>
      <c r="N907" s="23">
        <f>IF(B907="IT",L907*Settings!$C$11+L907*Settings!$C$12,M907*Settings!$C$16+M907*Settings!$C$17+L907*Settings!$C$18+L907*Settings!$C$19+L907*Settings!$C$20+L907*Settings!$C$21*Settings!$C$22)</f>
        <v/>
      </c>
      <c r="O907" s="23">
        <f>IF(B907="IT",J907/Settings!$C$13,0)</f>
        <v/>
      </c>
      <c r="P907" s="23">
        <f>L907+N907+O907</f>
        <v/>
      </c>
    </row>
    <row r="908">
      <c r="A908" s="5" t="inlineStr">
        <is>
          <t>E01370</t>
        </is>
      </c>
      <c r="B908" s="5" t="inlineStr">
        <is>
          <t>IT</t>
        </is>
      </c>
      <c r="C908" s="5" t="inlineStr">
        <is>
          <t>HR</t>
        </is>
      </c>
      <c r="D908" s="5" t="inlineStr">
        <is>
          <t>L4</t>
        </is>
      </c>
      <c r="E908" s="5" t="n">
        <v>0.8</v>
      </c>
      <c r="F908" s="5" t="n">
        <v>49850</v>
      </c>
      <c r="G908" s="41" t="n">
        <v>41112</v>
      </c>
      <c r="H908" s="41" t="n"/>
      <c r="I908" s="42">
        <f>IF(H908="",DATE(2099,12,31),H908)</f>
        <v/>
      </c>
      <c r="J908" s="23">
        <f>F908*E908</f>
        <v/>
      </c>
      <c r="K908" s="23">
        <f>J908*INDEX(Settings!$C$31:$C$36,MATCH(D908,Settings!$B$31:$B$36,0))</f>
        <v/>
      </c>
      <c r="L908" s="23">
        <f>J908+K908</f>
        <v/>
      </c>
      <c r="M908" s="23">
        <f>MIN(L908,Settings!$C$25)</f>
        <v/>
      </c>
      <c r="N908" s="23">
        <f>IF(B908="IT",L908*Settings!$C$11+L908*Settings!$C$12,M908*Settings!$C$16+M908*Settings!$C$17+L908*Settings!$C$18+L908*Settings!$C$19+L908*Settings!$C$20+L908*Settings!$C$21*Settings!$C$22)</f>
        <v/>
      </c>
      <c r="O908" s="23">
        <f>IF(B908="IT",J908/Settings!$C$13,0)</f>
        <v/>
      </c>
      <c r="P908" s="23">
        <f>L908+N908+O908</f>
        <v/>
      </c>
    </row>
    <row r="909">
      <c r="A909" s="5" t="inlineStr">
        <is>
          <t>E01371</t>
        </is>
      </c>
      <c r="B909" s="5" t="inlineStr">
        <is>
          <t>IT</t>
        </is>
      </c>
      <c r="C909" s="5" t="inlineStr">
        <is>
          <t>Sales</t>
        </is>
      </c>
      <c r="D909" s="5" t="inlineStr">
        <is>
          <t>L2</t>
        </is>
      </c>
      <c r="E909" s="5" t="n">
        <v>0.8</v>
      </c>
      <c r="F909" s="5" t="n">
        <v>29500</v>
      </c>
      <c r="G909" s="41" t="n">
        <v>46157</v>
      </c>
      <c r="H909" s="41" t="n"/>
      <c r="I909" s="42">
        <f>IF(H909="",DATE(2099,12,31),H909)</f>
        <v/>
      </c>
      <c r="J909" s="23">
        <f>F909*E909</f>
        <v/>
      </c>
      <c r="K909" s="23">
        <f>J909*INDEX(Settings!$C$31:$C$36,MATCH(D909,Settings!$B$31:$B$36,0))</f>
        <v/>
      </c>
      <c r="L909" s="23">
        <f>J909+K909</f>
        <v/>
      </c>
      <c r="M909" s="23">
        <f>MIN(L909,Settings!$C$25)</f>
        <v/>
      </c>
      <c r="N909" s="23">
        <f>IF(B909="IT",L909*Settings!$C$11+L909*Settings!$C$12,M909*Settings!$C$16+M909*Settings!$C$17+L909*Settings!$C$18+L909*Settings!$C$19+L909*Settings!$C$20+L909*Settings!$C$21*Settings!$C$22)</f>
        <v/>
      </c>
      <c r="O909" s="23">
        <f>IF(B909="IT",J909/Settings!$C$13,0)</f>
        <v/>
      </c>
      <c r="P909" s="23">
        <f>L909+N909+O909</f>
        <v/>
      </c>
    </row>
    <row r="910">
      <c r="A910" s="5" t="inlineStr">
        <is>
          <t>E01372</t>
        </is>
      </c>
      <c r="B910" s="5" t="inlineStr">
        <is>
          <t>PL</t>
        </is>
      </c>
      <c r="C910" s="5" t="inlineStr">
        <is>
          <t>Customer Service</t>
        </is>
      </c>
      <c r="D910" s="5" t="inlineStr">
        <is>
          <t>L2</t>
        </is>
      </c>
      <c r="E910" s="5" t="n">
        <v>1</v>
      </c>
      <c r="F910" s="5" t="n">
        <v>19500</v>
      </c>
      <c r="G910" s="41" t="n">
        <v>45882</v>
      </c>
      <c r="H910" s="41" t="n"/>
      <c r="I910" s="42">
        <f>IF(H910="",DATE(2099,12,31),H910)</f>
        <v/>
      </c>
      <c r="J910" s="23">
        <f>F910*E910</f>
        <v/>
      </c>
      <c r="K910" s="23">
        <f>J910*INDEX(Settings!$C$31:$C$36,MATCH(D910,Settings!$B$31:$B$36,0))</f>
        <v/>
      </c>
      <c r="L910" s="23">
        <f>J910+K910</f>
        <v/>
      </c>
      <c r="M910" s="23">
        <f>MIN(L910,Settings!$C$25)</f>
        <v/>
      </c>
      <c r="N910" s="23">
        <f>IF(B910="IT",L910*Settings!$C$11+L910*Settings!$C$12,M910*Settings!$C$16+M910*Settings!$C$17+L910*Settings!$C$18+L910*Settings!$C$19+L910*Settings!$C$20+L910*Settings!$C$21*Settings!$C$22)</f>
        <v/>
      </c>
      <c r="O910" s="23">
        <f>IF(B910="IT",J910/Settings!$C$13,0)</f>
        <v/>
      </c>
      <c r="P910" s="23">
        <f>L910+N910+O910</f>
        <v/>
      </c>
    </row>
    <row r="911">
      <c r="A911" s="5" t="inlineStr">
        <is>
          <t>E01373</t>
        </is>
      </c>
      <c r="B911" s="5" t="inlineStr">
        <is>
          <t>IT</t>
        </is>
      </c>
      <c r="C911" s="5" t="inlineStr">
        <is>
          <t>Tech</t>
        </is>
      </c>
      <c r="D911" s="5" t="inlineStr">
        <is>
          <t>L2</t>
        </is>
      </c>
      <c r="E911" s="5" t="n">
        <v>1</v>
      </c>
      <c r="F911" s="5" t="n">
        <v>40400</v>
      </c>
      <c r="G911" s="41" t="n">
        <v>45829</v>
      </c>
      <c r="H911" s="41" t="n">
        <v>46055</v>
      </c>
      <c r="I911" s="42">
        <f>IF(H911="",DATE(2099,12,31),H911)</f>
        <v/>
      </c>
      <c r="J911" s="23">
        <f>F911*E911</f>
        <v/>
      </c>
      <c r="K911" s="23">
        <f>J911*INDEX(Settings!$C$31:$C$36,MATCH(D911,Settings!$B$31:$B$36,0))</f>
        <v/>
      </c>
      <c r="L911" s="23">
        <f>J911+K911</f>
        <v/>
      </c>
      <c r="M911" s="23">
        <f>MIN(L911,Settings!$C$25)</f>
        <v/>
      </c>
      <c r="N911" s="23">
        <f>IF(B911="IT",L911*Settings!$C$11+L911*Settings!$C$12,M911*Settings!$C$16+M911*Settings!$C$17+L911*Settings!$C$18+L911*Settings!$C$19+L911*Settings!$C$20+L911*Settings!$C$21*Settings!$C$22)</f>
        <v/>
      </c>
      <c r="O911" s="23">
        <f>IF(B911="IT",J911/Settings!$C$13,0)</f>
        <v/>
      </c>
      <c r="P911" s="23">
        <f>L911+N911+O911</f>
        <v/>
      </c>
    </row>
    <row r="912">
      <c r="A912" s="5" t="inlineStr">
        <is>
          <t>E01374</t>
        </is>
      </c>
      <c r="B912" s="5" t="inlineStr">
        <is>
          <t>IT</t>
        </is>
      </c>
      <c r="C912" s="5" t="inlineStr">
        <is>
          <t>Tech</t>
        </is>
      </c>
      <c r="D912" s="5" t="inlineStr">
        <is>
          <t>L2</t>
        </is>
      </c>
      <c r="E912" s="5" t="n">
        <v>1</v>
      </c>
      <c r="F912" s="5" t="n">
        <v>37350</v>
      </c>
      <c r="G912" s="41" t="n">
        <v>45246</v>
      </c>
      <c r="H912" s="41" t="n"/>
      <c r="I912" s="42">
        <f>IF(H912="",DATE(2099,12,31),H912)</f>
        <v/>
      </c>
      <c r="J912" s="23">
        <f>F912*E912</f>
        <v/>
      </c>
      <c r="K912" s="23">
        <f>J912*INDEX(Settings!$C$31:$C$36,MATCH(D912,Settings!$B$31:$B$36,0))</f>
        <v/>
      </c>
      <c r="L912" s="23">
        <f>J912+K912</f>
        <v/>
      </c>
      <c r="M912" s="23">
        <f>MIN(L912,Settings!$C$25)</f>
        <v/>
      </c>
      <c r="N912" s="23">
        <f>IF(B912="IT",L912*Settings!$C$11+L912*Settings!$C$12,M912*Settings!$C$16+M912*Settings!$C$17+L912*Settings!$C$18+L912*Settings!$C$19+L912*Settings!$C$20+L912*Settings!$C$21*Settings!$C$22)</f>
        <v/>
      </c>
      <c r="O912" s="23">
        <f>IF(B912="IT",J912/Settings!$C$13,0)</f>
        <v/>
      </c>
      <c r="P912" s="23">
        <f>L912+N912+O912</f>
        <v/>
      </c>
    </row>
    <row r="913">
      <c r="A913" s="5" t="inlineStr">
        <is>
          <t>E01375</t>
        </is>
      </c>
      <c r="B913" s="5" t="inlineStr">
        <is>
          <t>IT</t>
        </is>
      </c>
      <c r="C913" s="5" t="inlineStr">
        <is>
          <t>Tech</t>
        </is>
      </c>
      <c r="D913" s="5" t="inlineStr">
        <is>
          <t>L3</t>
        </is>
      </c>
      <c r="E913" s="5" t="n">
        <v>1</v>
      </c>
      <c r="F913" s="5" t="n">
        <v>49450</v>
      </c>
      <c r="G913" s="41" t="n">
        <v>44742</v>
      </c>
      <c r="H913" s="41" t="n"/>
      <c r="I913" s="42">
        <f>IF(H913="",DATE(2099,12,31),H913)</f>
        <v/>
      </c>
      <c r="J913" s="23">
        <f>F913*E913</f>
        <v/>
      </c>
      <c r="K913" s="23">
        <f>J913*INDEX(Settings!$C$31:$C$36,MATCH(D913,Settings!$B$31:$B$36,0))</f>
        <v/>
      </c>
      <c r="L913" s="23">
        <f>J913+K913</f>
        <v/>
      </c>
      <c r="M913" s="23">
        <f>MIN(L913,Settings!$C$25)</f>
        <v/>
      </c>
      <c r="N913" s="23">
        <f>IF(B913="IT",L913*Settings!$C$11+L913*Settings!$C$12,M913*Settings!$C$16+M913*Settings!$C$17+L913*Settings!$C$18+L913*Settings!$C$19+L913*Settings!$C$20+L913*Settings!$C$21*Settings!$C$22)</f>
        <v/>
      </c>
      <c r="O913" s="23">
        <f>IF(B913="IT",J913/Settings!$C$13,0)</f>
        <v/>
      </c>
      <c r="P913" s="23">
        <f>L913+N913+O913</f>
        <v/>
      </c>
    </row>
    <row r="914">
      <c r="A914" s="5" t="inlineStr">
        <is>
          <t>E01377</t>
        </is>
      </c>
      <c r="B914" s="5" t="inlineStr">
        <is>
          <t>IT</t>
        </is>
      </c>
      <c r="C914" s="5" t="inlineStr">
        <is>
          <t>Operations</t>
        </is>
      </c>
      <c r="D914" s="5" t="inlineStr">
        <is>
          <t>L1</t>
        </is>
      </c>
      <c r="E914" s="5" t="n">
        <v>1</v>
      </c>
      <c r="F914" s="5" t="n">
        <v>27600</v>
      </c>
      <c r="G914" s="41" t="n">
        <v>42476</v>
      </c>
      <c r="H914" s="41" t="n"/>
      <c r="I914" s="42">
        <f>IF(H914="",DATE(2099,12,31),H914)</f>
        <v/>
      </c>
      <c r="J914" s="23">
        <f>F914*E914</f>
        <v/>
      </c>
      <c r="K914" s="23">
        <f>J914*INDEX(Settings!$C$31:$C$36,MATCH(D914,Settings!$B$31:$B$36,0))</f>
        <v/>
      </c>
      <c r="L914" s="23">
        <f>J914+K914</f>
        <v/>
      </c>
      <c r="M914" s="23">
        <f>MIN(L914,Settings!$C$25)</f>
        <v/>
      </c>
      <c r="N914" s="23">
        <f>IF(B914="IT",L914*Settings!$C$11+L914*Settings!$C$12,M914*Settings!$C$16+M914*Settings!$C$17+L914*Settings!$C$18+L914*Settings!$C$19+L914*Settings!$C$20+L914*Settings!$C$21*Settings!$C$22)</f>
        <v/>
      </c>
      <c r="O914" s="23">
        <f>IF(B914="IT",J914/Settings!$C$13,0)</f>
        <v/>
      </c>
      <c r="P914" s="23">
        <f>L914+N914+O914</f>
        <v/>
      </c>
    </row>
    <row r="915">
      <c r="A915" s="5" t="inlineStr">
        <is>
          <t>E01378</t>
        </is>
      </c>
      <c r="B915" s="5" t="inlineStr">
        <is>
          <t>IT</t>
        </is>
      </c>
      <c r="C915" s="5" t="inlineStr">
        <is>
          <t>Sales</t>
        </is>
      </c>
      <c r="D915" s="5" t="inlineStr">
        <is>
          <t>L1</t>
        </is>
      </c>
      <c r="E915" s="5" t="n">
        <v>1</v>
      </c>
      <c r="F915" s="5" t="n">
        <v>23150</v>
      </c>
      <c r="G915" s="41" t="n">
        <v>45820</v>
      </c>
      <c r="H915" s="41" t="n"/>
      <c r="I915" s="42">
        <f>IF(H915="",DATE(2099,12,31),H915)</f>
        <v/>
      </c>
      <c r="J915" s="23">
        <f>F915*E915</f>
        <v/>
      </c>
      <c r="K915" s="23">
        <f>J915*INDEX(Settings!$C$31:$C$36,MATCH(D915,Settings!$B$31:$B$36,0))</f>
        <v/>
      </c>
      <c r="L915" s="23">
        <f>J915+K915</f>
        <v/>
      </c>
      <c r="M915" s="23">
        <f>MIN(L915,Settings!$C$25)</f>
        <v/>
      </c>
      <c r="N915" s="23">
        <f>IF(B915="IT",L915*Settings!$C$11+L915*Settings!$C$12,M915*Settings!$C$16+M915*Settings!$C$17+L915*Settings!$C$18+L915*Settings!$C$19+L915*Settings!$C$20+L915*Settings!$C$21*Settings!$C$22)</f>
        <v/>
      </c>
      <c r="O915" s="23">
        <f>IF(B915="IT",J915/Settings!$C$13,0)</f>
        <v/>
      </c>
      <c r="P915" s="23">
        <f>L915+N915+O915</f>
        <v/>
      </c>
    </row>
    <row r="916">
      <c r="A916" s="5" t="inlineStr">
        <is>
          <t>E01379</t>
        </is>
      </c>
      <c r="B916" s="5" t="inlineStr">
        <is>
          <t>PL</t>
        </is>
      </c>
      <c r="C916" s="5" t="inlineStr">
        <is>
          <t>HR</t>
        </is>
      </c>
      <c r="D916" s="5" t="inlineStr">
        <is>
          <t>L3</t>
        </is>
      </c>
      <c r="E916" s="5" t="n">
        <v>1</v>
      </c>
      <c r="F916" s="5" t="n">
        <v>29000</v>
      </c>
      <c r="G916" s="41" t="n">
        <v>45329</v>
      </c>
      <c r="H916" s="41" t="n"/>
      <c r="I916" s="42">
        <f>IF(H916="",DATE(2099,12,31),H916)</f>
        <v/>
      </c>
      <c r="J916" s="23">
        <f>F916*E916</f>
        <v/>
      </c>
      <c r="K916" s="23">
        <f>J916*INDEX(Settings!$C$31:$C$36,MATCH(D916,Settings!$B$31:$B$36,0))</f>
        <v/>
      </c>
      <c r="L916" s="23">
        <f>J916+K916</f>
        <v/>
      </c>
      <c r="M916" s="23">
        <f>MIN(L916,Settings!$C$25)</f>
        <v/>
      </c>
      <c r="N916" s="23">
        <f>IF(B916="IT",L916*Settings!$C$11+L916*Settings!$C$12,M916*Settings!$C$16+M916*Settings!$C$17+L916*Settings!$C$18+L916*Settings!$C$19+L916*Settings!$C$20+L916*Settings!$C$21*Settings!$C$22)</f>
        <v/>
      </c>
      <c r="O916" s="23">
        <f>IF(B916="IT",J916/Settings!$C$13,0)</f>
        <v/>
      </c>
      <c r="P916" s="23">
        <f>L916+N916+O916</f>
        <v/>
      </c>
    </row>
    <row r="917">
      <c r="A917" s="5" t="inlineStr">
        <is>
          <t>E01381</t>
        </is>
      </c>
      <c r="B917" s="5" t="inlineStr">
        <is>
          <t>PL</t>
        </is>
      </c>
      <c r="C917" s="5" t="inlineStr">
        <is>
          <t>Customer Service</t>
        </is>
      </c>
      <c r="D917" s="5" t="inlineStr">
        <is>
          <t>L3</t>
        </is>
      </c>
      <c r="E917" s="5" t="n">
        <v>1</v>
      </c>
      <c r="F917" s="5" t="n">
        <v>30550</v>
      </c>
      <c r="G917" s="41" t="n">
        <v>45317</v>
      </c>
      <c r="H917" s="41" t="n"/>
      <c r="I917" s="42">
        <f>IF(H917="",DATE(2099,12,31),H917)</f>
        <v/>
      </c>
      <c r="J917" s="23">
        <f>F917*E917</f>
        <v/>
      </c>
      <c r="K917" s="23">
        <f>J917*INDEX(Settings!$C$31:$C$36,MATCH(D917,Settings!$B$31:$B$36,0))</f>
        <v/>
      </c>
      <c r="L917" s="23">
        <f>J917+K917</f>
        <v/>
      </c>
      <c r="M917" s="23">
        <f>MIN(L917,Settings!$C$25)</f>
        <v/>
      </c>
      <c r="N917" s="23">
        <f>IF(B917="IT",L917*Settings!$C$11+L917*Settings!$C$12,M917*Settings!$C$16+M917*Settings!$C$17+L917*Settings!$C$18+L917*Settings!$C$19+L917*Settings!$C$20+L917*Settings!$C$21*Settings!$C$22)</f>
        <v/>
      </c>
      <c r="O917" s="23">
        <f>IF(B917="IT",J917/Settings!$C$13,0)</f>
        <v/>
      </c>
      <c r="P917" s="23">
        <f>L917+N917+O917</f>
        <v/>
      </c>
    </row>
    <row r="918">
      <c r="A918" s="5" t="inlineStr">
        <is>
          <t>E01383</t>
        </is>
      </c>
      <c r="B918" s="5" t="inlineStr">
        <is>
          <t>IT</t>
        </is>
      </c>
      <c r="C918" s="5" t="inlineStr">
        <is>
          <t>Operations</t>
        </is>
      </c>
      <c r="D918" s="5" t="inlineStr">
        <is>
          <t>L4</t>
        </is>
      </c>
      <c r="E918" s="5" t="n">
        <v>1</v>
      </c>
      <c r="F918" s="5" t="n">
        <v>50950</v>
      </c>
      <c r="G918" s="41" t="n">
        <v>45097</v>
      </c>
      <c r="H918" s="41" t="n"/>
      <c r="I918" s="42">
        <f>IF(H918="",DATE(2099,12,31),H918)</f>
        <v/>
      </c>
      <c r="J918" s="23">
        <f>F918*E918</f>
        <v/>
      </c>
      <c r="K918" s="23">
        <f>J918*INDEX(Settings!$C$31:$C$36,MATCH(D918,Settings!$B$31:$B$36,0))</f>
        <v/>
      </c>
      <c r="L918" s="23">
        <f>J918+K918</f>
        <v/>
      </c>
      <c r="M918" s="23">
        <f>MIN(L918,Settings!$C$25)</f>
        <v/>
      </c>
      <c r="N918" s="23">
        <f>IF(B918="IT",L918*Settings!$C$11+L918*Settings!$C$12,M918*Settings!$C$16+M918*Settings!$C$17+L918*Settings!$C$18+L918*Settings!$C$19+L918*Settings!$C$20+L918*Settings!$C$21*Settings!$C$22)</f>
        <v/>
      </c>
      <c r="O918" s="23">
        <f>IF(B918="IT",J918/Settings!$C$13,0)</f>
        <v/>
      </c>
      <c r="P918" s="23">
        <f>L918+N918+O918</f>
        <v/>
      </c>
    </row>
    <row r="919">
      <c r="A919" s="5" t="inlineStr">
        <is>
          <t>E01384</t>
        </is>
      </c>
      <c r="B919" s="5" t="inlineStr">
        <is>
          <t>PL</t>
        </is>
      </c>
      <c r="C919" s="5" t="inlineStr">
        <is>
          <t>Operations</t>
        </is>
      </c>
      <c r="D919" s="5" t="inlineStr">
        <is>
          <t>L2</t>
        </is>
      </c>
      <c r="E919" s="5" t="n">
        <v>1</v>
      </c>
      <c r="F919" s="5" t="n">
        <v>28150</v>
      </c>
      <c r="G919" s="41" t="n">
        <v>43829</v>
      </c>
      <c r="H919" s="41" t="n">
        <v>46138</v>
      </c>
      <c r="I919" s="42">
        <f>IF(H919="",DATE(2099,12,31),H919)</f>
        <v/>
      </c>
      <c r="J919" s="23">
        <f>F919*E919</f>
        <v/>
      </c>
      <c r="K919" s="23">
        <f>J919*INDEX(Settings!$C$31:$C$36,MATCH(D919,Settings!$B$31:$B$36,0))</f>
        <v/>
      </c>
      <c r="L919" s="23">
        <f>J919+K919</f>
        <v/>
      </c>
      <c r="M919" s="23">
        <f>MIN(L919,Settings!$C$25)</f>
        <v/>
      </c>
      <c r="N919" s="23">
        <f>IF(B919="IT",L919*Settings!$C$11+L919*Settings!$C$12,M919*Settings!$C$16+M919*Settings!$C$17+L919*Settings!$C$18+L919*Settings!$C$19+L919*Settings!$C$20+L919*Settings!$C$21*Settings!$C$22)</f>
        <v/>
      </c>
      <c r="O919" s="23">
        <f>IF(B919="IT",J919/Settings!$C$13,0)</f>
        <v/>
      </c>
      <c r="P919" s="23">
        <f>L919+N919+O919</f>
        <v/>
      </c>
    </row>
    <row r="920">
      <c r="A920" s="5" t="inlineStr">
        <is>
          <t>E01387</t>
        </is>
      </c>
      <c r="B920" s="5" t="inlineStr">
        <is>
          <t>IT</t>
        </is>
      </c>
      <c r="C920" s="5" t="inlineStr">
        <is>
          <t>Customer Service</t>
        </is>
      </c>
      <c r="D920" s="5" t="inlineStr">
        <is>
          <t>L1</t>
        </is>
      </c>
      <c r="E920" s="5" t="n">
        <v>1</v>
      </c>
      <c r="F920" s="5" t="n">
        <v>21650</v>
      </c>
      <c r="G920" s="41" t="n">
        <v>45934</v>
      </c>
      <c r="H920" s="41" t="n"/>
      <c r="I920" s="42">
        <f>IF(H920="",DATE(2099,12,31),H920)</f>
        <v/>
      </c>
      <c r="J920" s="23">
        <f>F920*E920</f>
        <v/>
      </c>
      <c r="K920" s="23">
        <f>J920*INDEX(Settings!$C$31:$C$36,MATCH(D920,Settings!$B$31:$B$36,0))</f>
        <v/>
      </c>
      <c r="L920" s="23">
        <f>J920+K920</f>
        <v/>
      </c>
      <c r="M920" s="23">
        <f>MIN(L920,Settings!$C$25)</f>
        <v/>
      </c>
      <c r="N920" s="23">
        <f>IF(B920="IT",L920*Settings!$C$11+L920*Settings!$C$12,M920*Settings!$C$16+M920*Settings!$C$17+L920*Settings!$C$18+L920*Settings!$C$19+L920*Settings!$C$20+L920*Settings!$C$21*Settings!$C$22)</f>
        <v/>
      </c>
      <c r="O920" s="23">
        <f>IF(B920="IT",J920/Settings!$C$13,0)</f>
        <v/>
      </c>
      <c r="P920" s="23">
        <f>L920+N920+O920</f>
        <v/>
      </c>
    </row>
    <row r="921">
      <c r="A921" s="5" t="inlineStr">
        <is>
          <t>E01388</t>
        </is>
      </c>
      <c r="B921" s="5" t="inlineStr">
        <is>
          <t>IT</t>
        </is>
      </c>
      <c r="C921" s="5" t="inlineStr">
        <is>
          <t>Customer Service</t>
        </is>
      </c>
      <c r="D921" s="5" t="inlineStr">
        <is>
          <t>L1</t>
        </is>
      </c>
      <c r="E921" s="5" t="n">
        <v>1</v>
      </c>
      <c r="F921" s="5" t="n">
        <v>26350</v>
      </c>
      <c r="G921" s="41" t="n">
        <v>44915</v>
      </c>
      <c r="H921" s="41" t="n"/>
      <c r="I921" s="42">
        <f>IF(H921="",DATE(2099,12,31),H921)</f>
        <v/>
      </c>
      <c r="J921" s="23">
        <f>F921*E921</f>
        <v/>
      </c>
      <c r="K921" s="23">
        <f>J921*INDEX(Settings!$C$31:$C$36,MATCH(D921,Settings!$B$31:$B$36,0))</f>
        <v/>
      </c>
      <c r="L921" s="23">
        <f>J921+K921</f>
        <v/>
      </c>
      <c r="M921" s="23">
        <f>MIN(L921,Settings!$C$25)</f>
        <v/>
      </c>
      <c r="N921" s="23">
        <f>IF(B921="IT",L921*Settings!$C$11+L921*Settings!$C$12,M921*Settings!$C$16+M921*Settings!$C$17+L921*Settings!$C$18+L921*Settings!$C$19+L921*Settings!$C$20+L921*Settings!$C$21*Settings!$C$22)</f>
        <v/>
      </c>
      <c r="O921" s="23">
        <f>IF(B921="IT",J921/Settings!$C$13,0)</f>
        <v/>
      </c>
      <c r="P921" s="23">
        <f>L921+N921+O921</f>
        <v/>
      </c>
    </row>
    <row r="922">
      <c r="A922" s="5" t="inlineStr">
        <is>
          <t>E01390</t>
        </is>
      </c>
      <c r="B922" s="5" t="inlineStr">
        <is>
          <t>PL</t>
        </is>
      </c>
      <c r="C922" s="5" t="inlineStr">
        <is>
          <t>Finance</t>
        </is>
      </c>
      <c r="D922" s="5" t="inlineStr">
        <is>
          <t>L3</t>
        </is>
      </c>
      <c r="E922" s="5" t="n">
        <v>1</v>
      </c>
      <c r="F922" s="5" t="n">
        <v>32900</v>
      </c>
      <c r="G922" s="41" t="n">
        <v>45733</v>
      </c>
      <c r="H922" s="41" t="n">
        <v>46149</v>
      </c>
      <c r="I922" s="42">
        <f>IF(H922="",DATE(2099,12,31),H922)</f>
        <v/>
      </c>
      <c r="J922" s="23">
        <f>F922*E922</f>
        <v/>
      </c>
      <c r="K922" s="23">
        <f>J922*INDEX(Settings!$C$31:$C$36,MATCH(D922,Settings!$B$31:$B$36,0))</f>
        <v/>
      </c>
      <c r="L922" s="23">
        <f>J922+K922</f>
        <v/>
      </c>
      <c r="M922" s="23">
        <f>MIN(L922,Settings!$C$25)</f>
        <v/>
      </c>
      <c r="N922" s="23">
        <f>IF(B922="IT",L922*Settings!$C$11+L922*Settings!$C$12,M922*Settings!$C$16+M922*Settings!$C$17+L922*Settings!$C$18+L922*Settings!$C$19+L922*Settings!$C$20+L922*Settings!$C$21*Settings!$C$22)</f>
        <v/>
      </c>
      <c r="O922" s="23">
        <f>IF(B922="IT",J922/Settings!$C$13,0)</f>
        <v/>
      </c>
      <c r="P922" s="23">
        <f>L922+N922+O922</f>
        <v/>
      </c>
    </row>
    <row r="923">
      <c r="A923" s="5" t="inlineStr">
        <is>
          <t>E01391</t>
        </is>
      </c>
      <c r="B923" s="5" t="inlineStr">
        <is>
          <t>PL</t>
        </is>
      </c>
      <c r="C923" s="5" t="inlineStr">
        <is>
          <t>Operations</t>
        </is>
      </c>
      <c r="D923" s="5" t="inlineStr">
        <is>
          <t>L4</t>
        </is>
      </c>
      <c r="E923" s="5" t="n">
        <v>1</v>
      </c>
      <c r="F923" s="5" t="n">
        <v>42000</v>
      </c>
      <c r="G923" s="41" t="n">
        <v>43547</v>
      </c>
      <c r="H923" s="41" t="n"/>
      <c r="I923" s="42">
        <f>IF(H923="",DATE(2099,12,31),H923)</f>
        <v/>
      </c>
      <c r="J923" s="23">
        <f>F923*E923</f>
        <v/>
      </c>
      <c r="K923" s="23">
        <f>J923*INDEX(Settings!$C$31:$C$36,MATCH(D923,Settings!$B$31:$B$36,0))</f>
        <v/>
      </c>
      <c r="L923" s="23">
        <f>J923+K923</f>
        <v/>
      </c>
      <c r="M923" s="23">
        <f>MIN(L923,Settings!$C$25)</f>
        <v/>
      </c>
      <c r="N923" s="23">
        <f>IF(B923="IT",L923*Settings!$C$11+L923*Settings!$C$12,M923*Settings!$C$16+M923*Settings!$C$17+L923*Settings!$C$18+L923*Settings!$C$19+L923*Settings!$C$20+L923*Settings!$C$21*Settings!$C$22)</f>
        <v/>
      </c>
      <c r="O923" s="23">
        <f>IF(B923="IT",J923/Settings!$C$13,0)</f>
        <v/>
      </c>
      <c r="P923" s="23">
        <f>L923+N923+O923</f>
        <v/>
      </c>
    </row>
    <row r="924">
      <c r="A924" s="5" t="inlineStr">
        <is>
          <t>E01393</t>
        </is>
      </c>
      <c r="B924" s="5" t="inlineStr">
        <is>
          <t>PL</t>
        </is>
      </c>
      <c r="C924" s="5" t="inlineStr">
        <is>
          <t>Customer Service</t>
        </is>
      </c>
      <c r="D924" s="5" t="inlineStr">
        <is>
          <t>L4</t>
        </is>
      </c>
      <c r="E924" s="5" t="n">
        <v>1</v>
      </c>
      <c r="F924" s="5" t="n">
        <v>31450</v>
      </c>
      <c r="G924" s="41" t="n">
        <v>45700</v>
      </c>
      <c r="H924" s="41" t="n"/>
      <c r="I924" s="42">
        <f>IF(H924="",DATE(2099,12,31),H924)</f>
        <v/>
      </c>
      <c r="J924" s="23">
        <f>F924*E924</f>
        <v/>
      </c>
      <c r="K924" s="23">
        <f>J924*INDEX(Settings!$C$31:$C$36,MATCH(D924,Settings!$B$31:$B$36,0))</f>
        <v/>
      </c>
      <c r="L924" s="23">
        <f>J924+K924</f>
        <v/>
      </c>
      <c r="M924" s="23">
        <f>MIN(L924,Settings!$C$25)</f>
        <v/>
      </c>
      <c r="N924" s="23">
        <f>IF(B924="IT",L924*Settings!$C$11+L924*Settings!$C$12,M924*Settings!$C$16+M924*Settings!$C$17+L924*Settings!$C$18+L924*Settings!$C$19+L924*Settings!$C$20+L924*Settings!$C$21*Settings!$C$22)</f>
        <v/>
      </c>
      <c r="O924" s="23">
        <f>IF(B924="IT",J924/Settings!$C$13,0)</f>
        <v/>
      </c>
      <c r="P924" s="23">
        <f>L924+N924+O924</f>
        <v/>
      </c>
    </row>
    <row r="925">
      <c r="A925" s="5" t="inlineStr">
        <is>
          <t>E01394</t>
        </is>
      </c>
      <c r="B925" s="5" t="inlineStr">
        <is>
          <t>PL</t>
        </is>
      </c>
      <c r="C925" s="5" t="inlineStr">
        <is>
          <t>Operations</t>
        </is>
      </c>
      <c r="D925" s="5" t="inlineStr">
        <is>
          <t>L1</t>
        </is>
      </c>
      <c r="E925" s="5" t="n">
        <v>1</v>
      </c>
      <c r="F925" s="5" t="n">
        <v>15300</v>
      </c>
      <c r="G925" s="41" t="n">
        <v>46116</v>
      </c>
      <c r="H925" s="41" t="n"/>
      <c r="I925" s="42">
        <f>IF(H925="",DATE(2099,12,31),H925)</f>
        <v/>
      </c>
      <c r="J925" s="23">
        <f>F925*E925</f>
        <v/>
      </c>
      <c r="K925" s="23">
        <f>J925*INDEX(Settings!$C$31:$C$36,MATCH(D925,Settings!$B$31:$B$36,0))</f>
        <v/>
      </c>
      <c r="L925" s="23">
        <f>J925+K925</f>
        <v/>
      </c>
      <c r="M925" s="23">
        <f>MIN(L925,Settings!$C$25)</f>
        <v/>
      </c>
      <c r="N925" s="23">
        <f>IF(B925="IT",L925*Settings!$C$11+L925*Settings!$C$12,M925*Settings!$C$16+M925*Settings!$C$17+L925*Settings!$C$18+L925*Settings!$C$19+L925*Settings!$C$20+L925*Settings!$C$21*Settings!$C$22)</f>
        <v/>
      </c>
      <c r="O925" s="23">
        <f>IF(B925="IT",J925/Settings!$C$13,0)</f>
        <v/>
      </c>
      <c r="P925" s="23">
        <f>L925+N925+O925</f>
        <v/>
      </c>
    </row>
    <row r="926">
      <c r="A926" s="5" t="inlineStr">
        <is>
          <t>E01395</t>
        </is>
      </c>
      <c r="B926" s="5" t="inlineStr">
        <is>
          <t>PL</t>
        </is>
      </c>
      <c r="C926" s="5" t="inlineStr">
        <is>
          <t>HR</t>
        </is>
      </c>
      <c r="D926" s="5" t="inlineStr">
        <is>
          <t>L3</t>
        </is>
      </c>
      <c r="E926" s="5" t="n">
        <v>1</v>
      </c>
      <c r="F926" s="5" t="n">
        <v>33500</v>
      </c>
      <c r="G926" s="41" t="n">
        <v>46111</v>
      </c>
      <c r="H926" s="41" t="n"/>
      <c r="I926" s="42">
        <f>IF(H926="",DATE(2099,12,31),H926)</f>
        <v/>
      </c>
      <c r="J926" s="23">
        <f>F926*E926</f>
        <v/>
      </c>
      <c r="K926" s="23">
        <f>J926*INDEX(Settings!$C$31:$C$36,MATCH(D926,Settings!$B$31:$B$36,0))</f>
        <v/>
      </c>
      <c r="L926" s="23">
        <f>J926+K926</f>
        <v/>
      </c>
      <c r="M926" s="23">
        <f>MIN(L926,Settings!$C$25)</f>
        <v/>
      </c>
      <c r="N926" s="23">
        <f>IF(B926="IT",L926*Settings!$C$11+L926*Settings!$C$12,M926*Settings!$C$16+M926*Settings!$C$17+L926*Settings!$C$18+L926*Settings!$C$19+L926*Settings!$C$20+L926*Settings!$C$21*Settings!$C$22)</f>
        <v/>
      </c>
      <c r="O926" s="23">
        <f>IF(B926="IT",J926/Settings!$C$13,0)</f>
        <v/>
      </c>
      <c r="P926" s="23">
        <f>L926+N926+O926</f>
        <v/>
      </c>
    </row>
    <row r="927">
      <c r="A927" s="5" t="inlineStr">
        <is>
          <t>E01398</t>
        </is>
      </c>
      <c r="B927" s="5" t="inlineStr">
        <is>
          <t>PL</t>
        </is>
      </c>
      <c r="C927" s="5" t="inlineStr">
        <is>
          <t>Operations</t>
        </is>
      </c>
      <c r="D927" s="5" t="inlineStr">
        <is>
          <t>L2</t>
        </is>
      </c>
      <c r="E927" s="5" t="n">
        <v>1</v>
      </c>
      <c r="F927" s="5" t="n">
        <v>29200</v>
      </c>
      <c r="G927" s="41" t="n">
        <v>44721</v>
      </c>
      <c r="H927" s="41" t="n"/>
      <c r="I927" s="42">
        <f>IF(H927="",DATE(2099,12,31),H927)</f>
        <v/>
      </c>
      <c r="J927" s="23">
        <f>F927*E927</f>
        <v/>
      </c>
      <c r="K927" s="23">
        <f>J927*INDEX(Settings!$C$31:$C$36,MATCH(D927,Settings!$B$31:$B$36,0))</f>
        <v/>
      </c>
      <c r="L927" s="23">
        <f>J927+K927</f>
        <v/>
      </c>
      <c r="M927" s="23">
        <f>MIN(L927,Settings!$C$25)</f>
        <v/>
      </c>
      <c r="N927" s="23">
        <f>IF(B927="IT",L927*Settings!$C$11+L927*Settings!$C$12,M927*Settings!$C$16+M927*Settings!$C$17+L927*Settings!$C$18+L927*Settings!$C$19+L927*Settings!$C$20+L927*Settings!$C$21*Settings!$C$22)</f>
        <v/>
      </c>
      <c r="O927" s="23">
        <f>IF(B927="IT",J927/Settings!$C$13,0)</f>
        <v/>
      </c>
      <c r="P927" s="23">
        <f>L927+N927+O927</f>
        <v/>
      </c>
    </row>
    <row r="928">
      <c r="A928" s="5" t="inlineStr">
        <is>
          <t>E01401</t>
        </is>
      </c>
      <c r="B928" s="5" t="inlineStr">
        <is>
          <t>IT</t>
        </is>
      </c>
      <c r="C928" s="5" t="inlineStr">
        <is>
          <t>Tech</t>
        </is>
      </c>
      <c r="D928" s="5" t="inlineStr">
        <is>
          <t>L1</t>
        </is>
      </c>
      <c r="E928" s="5" t="n">
        <v>1</v>
      </c>
      <c r="F928" s="5" t="n">
        <v>25100</v>
      </c>
      <c r="G928" s="41" t="n">
        <v>45967</v>
      </c>
      <c r="H928" s="41" t="n"/>
      <c r="I928" s="42">
        <f>IF(H928="",DATE(2099,12,31),H928)</f>
        <v/>
      </c>
      <c r="J928" s="23">
        <f>F928*E928</f>
        <v/>
      </c>
      <c r="K928" s="23">
        <f>J928*INDEX(Settings!$C$31:$C$36,MATCH(D928,Settings!$B$31:$B$36,0))</f>
        <v/>
      </c>
      <c r="L928" s="23">
        <f>J928+K928</f>
        <v/>
      </c>
      <c r="M928" s="23">
        <f>MIN(L928,Settings!$C$25)</f>
        <v/>
      </c>
      <c r="N928" s="23">
        <f>IF(B928="IT",L928*Settings!$C$11+L928*Settings!$C$12,M928*Settings!$C$16+M928*Settings!$C$17+L928*Settings!$C$18+L928*Settings!$C$19+L928*Settings!$C$20+L928*Settings!$C$21*Settings!$C$22)</f>
        <v/>
      </c>
      <c r="O928" s="23">
        <f>IF(B928="IT",J928/Settings!$C$13,0)</f>
        <v/>
      </c>
      <c r="P928" s="23">
        <f>L928+N928+O928</f>
        <v/>
      </c>
    </row>
    <row r="929">
      <c r="A929" s="5" t="inlineStr">
        <is>
          <t>E01403</t>
        </is>
      </c>
      <c r="B929" s="5" t="inlineStr">
        <is>
          <t>PL</t>
        </is>
      </c>
      <c r="C929" s="5" t="inlineStr">
        <is>
          <t>HR</t>
        </is>
      </c>
      <c r="D929" s="5" t="inlineStr">
        <is>
          <t>L3</t>
        </is>
      </c>
      <c r="E929" s="5" t="n">
        <v>1</v>
      </c>
      <c r="F929" s="5" t="n">
        <v>31550</v>
      </c>
      <c r="G929" s="41" t="n">
        <v>46107</v>
      </c>
      <c r="H929" s="41" t="n"/>
      <c r="I929" s="42">
        <f>IF(H929="",DATE(2099,12,31),H929)</f>
        <v/>
      </c>
      <c r="J929" s="23">
        <f>F929*E929</f>
        <v/>
      </c>
      <c r="K929" s="23">
        <f>J929*INDEX(Settings!$C$31:$C$36,MATCH(D929,Settings!$B$31:$B$36,0))</f>
        <v/>
      </c>
      <c r="L929" s="23">
        <f>J929+K929</f>
        <v/>
      </c>
      <c r="M929" s="23">
        <f>MIN(L929,Settings!$C$25)</f>
        <v/>
      </c>
      <c r="N929" s="23">
        <f>IF(B929="IT",L929*Settings!$C$11+L929*Settings!$C$12,M929*Settings!$C$16+M929*Settings!$C$17+L929*Settings!$C$18+L929*Settings!$C$19+L929*Settings!$C$20+L929*Settings!$C$21*Settings!$C$22)</f>
        <v/>
      </c>
      <c r="O929" s="23">
        <f>IF(B929="IT",J929/Settings!$C$13,0)</f>
        <v/>
      </c>
      <c r="P929" s="23">
        <f>L929+N929+O929</f>
        <v/>
      </c>
    </row>
    <row r="930">
      <c r="A930" s="5" t="inlineStr">
        <is>
          <t>E01404</t>
        </is>
      </c>
      <c r="B930" s="5" t="inlineStr">
        <is>
          <t>PL</t>
        </is>
      </c>
      <c r="C930" s="5" t="inlineStr">
        <is>
          <t>Customer Service</t>
        </is>
      </c>
      <c r="D930" s="5" t="inlineStr">
        <is>
          <t>L3</t>
        </is>
      </c>
      <c r="E930" s="5" t="n">
        <v>1</v>
      </c>
      <c r="F930" s="5" t="n">
        <v>34550</v>
      </c>
      <c r="G930" s="41" t="n">
        <v>45618</v>
      </c>
      <c r="H930" s="41" t="n"/>
      <c r="I930" s="42">
        <f>IF(H930="",DATE(2099,12,31),H930)</f>
        <v/>
      </c>
      <c r="J930" s="23">
        <f>F930*E930</f>
        <v/>
      </c>
      <c r="K930" s="23">
        <f>J930*INDEX(Settings!$C$31:$C$36,MATCH(D930,Settings!$B$31:$B$36,0))</f>
        <v/>
      </c>
      <c r="L930" s="23">
        <f>J930+K930</f>
        <v/>
      </c>
      <c r="M930" s="23">
        <f>MIN(L930,Settings!$C$25)</f>
        <v/>
      </c>
      <c r="N930" s="23">
        <f>IF(B930="IT",L930*Settings!$C$11+L930*Settings!$C$12,M930*Settings!$C$16+M930*Settings!$C$17+L930*Settings!$C$18+L930*Settings!$C$19+L930*Settings!$C$20+L930*Settings!$C$21*Settings!$C$22)</f>
        <v/>
      </c>
      <c r="O930" s="23">
        <f>IF(B930="IT",J930/Settings!$C$13,0)</f>
        <v/>
      </c>
      <c r="P930" s="23">
        <f>L930+N930+O930</f>
        <v/>
      </c>
    </row>
    <row r="931">
      <c r="A931" s="5" t="inlineStr">
        <is>
          <t>E01405</t>
        </is>
      </c>
      <c r="B931" s="5" t="inlineStr">
        <is>
          <t>IT</t>
        </is>
      </c>
      <c r="C931" s="5" t="inlineStr">
        <is>
          <t>Tech</t>
        </is>
      </c>
      <c r="D931" s="5" t="inlineStr">
        <is>
          <t>L1</t>
        </is>
      </c>
      <c r="E931" s="5" t="n">
        <v>0.8</v>
      </c>
      <c r="F931" s="5" t="n">
        <v>33350</v>
      </c>
      <c r="G931" s="41" t="n">
        <v>45371</v>
      </c>
      <c r="H931" s="41" t="n"/>
      <c r="I931" s="42">
        <f>IF(H931="",DATE(2099,12,31),H931)</f>
        <v/>
      </c>
      <c r="J931" s="23">
        <f>F931*E931</f>
        <v/>
      </c>
      <c r="K931" s="23">
        <f>J931*INDEX(Settings!$C$31:$C$36,MATCH(D931,Settings!$B$31:$B$36,0))</f>
        <v/>
      </c>
      <c r="L931" s="23">
        <f>J931+K931</f>
        <v/>
      </c>
      <c r="M931" s="23">
        <f>MIN(L931,Settings!$C$25)</f>
        <v/>
      </c>
      <c r="N931" s="23">
        <f>IF(B931="IT",L931*Settings!$C$11+L931*Settings!$C$12,M931*Settings!$C$16+M931*Settings!$C$17+L931*Settings!$C$18+L931*Settings!$C$19+L931*Settings!$C$20+L931*Settings!$C$21*Settings!$C$22)</f>
        <v/>
      </c>
      <c r="O931" s="23">
        <f>IF(B931="IT",J931/Settings!$C$13,0)</f>
        <v/>
      </c>
      <c r="P931" s="23">
        <f>L931+N931+O931</f>
        <v/>
      </c>
    </row>
    <row r="932">
      <c r="A932" s="5" t="inlineStr">
        <is>
          <t>E01406</t>
        </is>
      </c>
      <c r="B932" s="5" t="inlineStr">
        <is>
          <t>PL</t>
        </is>
      </c>
      <c r="C932" s="5" t="inlineStr">
        <is>
          <t>Finance</t>
        </is>
      </c>
      <c r="D932" s="5" t="inlineStr">
        <is>
          <t>L2</t>
        </is>
      </c>
      <c r="E932" s="5" t="n">
        <v>1</v>
      </c>
      <c r="F932" s="5" t="n">
        <v>27150</v>
      </c>
      <c r="G932" s="41" t="n">
        <v>45922</v>
      </c>
      <c r="H932" s="41" t="n"/>
      <c r="I932" s="42">
        <f>IF(H932="",DATE(2099,12,31),H932)</f>
        <v/>
      </c>
      <c r="J932" s="23">
        <f>F932*E932</f>
        <v/>
      </c>
      <c r="K932" s="23">
        <f>J932*INDEX(Settings!$C$31:$C$36,MATCH(D932,Settings!$B$31:$B$36,0))</f>
        <v/>
      </c>
      <c r="L932" s="23">
        <f>J932+K932</f>
        <v/>
      </c>
      <c r="M932" s="23">
        <f>MIN(L932,Settings!$C$25)</f>
        <v/>
      </c>
      <c r="N932" s="23">
        <f>IF(B932="IT",L932*Settings!$C$11+L932*Settings!$C$12,M932*Settings!$C$16+M932*Settings!$C$17+L932*Settings!$C$18+L932*Settings!$C$19+L932*Settings!$C$20+L932*Settings!$C$21*Settings!$C$22)</f>
        <v/>
      </c>
      <c r="O932" s="23">
        <f>IF(B932="IT",J932/Settings!$C$13,0)</f>
        <v/>
      </c>
      <c r="P932" s="23">
        <f>L932+N932+O932</f>
        <v/>
      </c>
    </row>
    <row r="933">
      <c r="A933" s="5" t="inlineStr">
        <is>
          <t>E01407</t>
        </is>
      </c>
      <c r="B933" s="5" t="inlineStr">
        <is>
          <t>PL</t>
        </is>
      </c>
      <c r="C933" s="5" t="inlineStr">
        <is>
          <t>Sales</t>
        </is>
      </c>
      <c r="D933" s="5" t="inlineStr">
        <is>
          <t>L1</t>
        </is>
      </c>
      <c r="E933" s="5" t="n">
        <v>0.8</v>
      </c>
      <c r="F933" s="5" t="n">
        <v>20700</v>
      </c>
      <c r="G933" s="41" t="n">
        <v>45944</v>
      </c>
      <c r="H933" s="41" t="n"/>
      <c r="I933" s="42">
        <f>IF(H933="",DATE(2099,12,31),H933)</f>
        <v/>
      </c>
      <c r="J933" s="23">
        <f>F933*E933</f>
        <v/>
      </c>
      <c r="K933" s="23">
        <f>J933*INDEX(Settings!$C$31:$C$36,MATCH(D933,Settings!$B$31:$B$36,0))</f>
        <v/>
      </c>
      <c r="L933" s="23">
        <f>J933+K933</f>
        <v/>
      </c>
      <c r="M933" s="23">
        <f>MIN(L933,Settings!$C$25)</f>
        <v/>
      </c>
      <c r="N933" s="23">
        <f>IF(B933="IT",L933*Settings!$C$11+L933*Settings!$C$12,M933*Settings!$C$16+M933*Settings!$C$17+L933*Settings!$C$18+L933*Settings!$C$19+L933*Settings!$C$20+L933*Settings!$C$21*Settings!$C$22)</f>
        <v/>
      </c>
      <c r="O933" s="23">
        <f>IF(B933="IT",J933/Settings!$C$13,0)</f>
        <v/>
      </c>
      <c r="P933" s="23">
        <f>L933+N933+O933</f>
        <v/>
      </c>
    </row>
    <row r="934">
      <c r="A934" s="5" t="inlineStr">
        <is>
          <t>E01409</t>
        </is>
      </c>
      <c r="B934" s="5" t="inlineStr">
        <is>
          <t>PL</t>
        </is>
      </c>
      <c r="C934" s="5" t="inlineStr">
        <is>
          <t>Customer Service</t>
        </is>
      </c>
      <c r="D934" s="5" t="inlineStr">
        <is>
          <t>L3</t>
        </is>
      </c>
      <c r="E934" s="5" t="n">
        <v>0.8</v>
      </c>
      <c r="F934" s="5" t="n">
        <v>27850</v>
      </c>
      <c r="G934" s="41" t="n">
        <v>44901</v>
      </c>
      <c r="H934" s="41" t="n"/>
      <c r="I934" s="42">
        <f>IF(H934="",DATE(2099,12,31),H934)</f>
        <v/>
      </c>
      <c r="J934" s="23">
        <f>F934*E934</f>
        <v/>
      </c>
      <c r="K934" s="23">
        <f>J934*INDEX(Settings!$C$31:$C$36,MATCH(D934,Settings!$B$31:$B$36,0))</f>
        <v/>
      </c>
      <c r="L934" s="23">
        <f>J934+K934</f>
        <v/>
      </c>
      <c r="M934" s="23">
        <f>MIN(L934,Settings!$C$25)</f>
        <v/>
      </c>
      <c r="N934" s="23">
        <f>IF(B934="IT",L934*Settings!$C$11+L934*Settings!$C$12,M934*Settings!$C$16+M934*Settings!$C$17+L934*Settings!$C$18+L934*Settings!$C$19+L934*Settings!$C$20+L934*Settings!$C$21*Settings!$C$22)</f>
        <v/>
      </c>
      <c r="O934" s="23">
        <f>IF(B934="IT",J934/Settings!$C$13,0)</f>
        <v/>
      </c>
      <c r="P934" s="23">
        <f>L934+N934+O934</f>
        <v/>
      </c>
    </row>
    <row r="935">
      <c r="A935" s="5" t="inlineStr">
        <is>
          <t>E01411</t>
        </is>
      </c>
      <c r="B935" s="5" t="inlineStr">
        <is>
          <t>IT</t>
        </is>
      </c>
      <c r="C935" s="5" t="inlineStr">
        <is>
          <t>Customer Service</t>
        </is>
      </c>
      <c r="D935" s="5" t="inlineStr">
        <is>
          <t>L2</t>
        </is>
      </c>
      <c r="E935" s="5" t="n">
        <v>1</v>
      </c>
      <c r="F935" s="5" t="n">
        <v>32450</v>
      </c>
      <c r="G935" s="41" t="n">
        <v>44398</v>
      </c>
      <c r="H935" s="41" t="n"/>
      <c r="I935" s="42">
        <f>IF(H935="",DATE(2099,12,31),H935)</f>
        <v/>
      </c>
      <c r="J935" s="23">
        <f>F935*E935</f>
        <v/>
      </c>
      <c r="K935" s="23">
        <f>J935*INDEX(Settings!$C$31:$C$36,MATCH(D935,Settings!$B$31:$B$36,0))</f>
        <v/>
      </c>
      <c r="L935" s="23">
        <f>J935+K935</f>
        <v/>
      </c>
      <c r="M935" s="23">
        <f>MIN(L935,Settings!$C$25)</f>
        <v/>
      </c>
      <c r="N935" s="23">
        <f>IF(B935="IT",L935*Settings!$C$11+L935*Settings!$C$12,M935*Settings!$C$16+M935*Settings!$C$17+L935*Settings!$C$18+L935*Settings!$C$19+L935*Settings!$C$20+L935*Settings!$C$21*Settings!$C$22)</f>
        <v/>
      </c>
      <c r="O935" s="23">
        <f>IF(B935="IT",J935/Settings!$C$13,0)</f>
        <v/>
      </c>
      <c r="P935" s="23">
        <f>L935+N935+O935</f>
        <v/>
      </c>
    </row>
    <row r="936">
      <c r="A936" s="5" t="inlineStr">
        <is>
          <t>E01414</t>
        </is>
      </c>
      <c r="B936" s="5" t="inlineStr">
        <is>
          <t>IT</t>
        </is>
      </c>
      <c r="C936" s="5" t="inlineStr">
        <is>
          <t>Customer Service</t>
        </is>
      </c>
      <c r="D936" s="5" t="inlineStr">
        <is>
          <t>L3</t>
        </is>
      </c>
      <c r="E936" s="5" t="n">
        <v>1</v>
      </c>
      <c r="F936" s="5" t="n">
        <v>39500</v>
      </c>
      <c r="G936" s="41" t="n">
        <v>42658</v>
      </c>
      <c r="H936" s="41" t="n"/>
      <c r="I936" s="42">
        <f>IF(H936="",DATE(2099,12,31),H936)</f>
        <v/>
      </c>
      <c r="J936" s="23">
        <f>F936*E936</f>
        <v/>
      </c>
      <c r="K936" s="23">
        <f>J936*INDEX(Settings!$C$31:$C$36,MATCH(D936,Settings!$B$31:$B$36,0))</f>
        <v/>
      </c>
      <c r="L936" s="23">
        <f>J936+K936</f>
        <v/>
      </c>
      <c r="M936" s="23">
        <f>MIN(L936,Settings!$C$25)</f>
        <v/>
      </c>
      <c r="N936" s="23">
        <f>IF(B936="IT",L936*Settings!$C$11+L936*Settings!$C$12,M936*Settings!$C$16+M936*Settings!$C$17+L936*Settings!$C$18+L936*Settings!$C$19+L936*Settings!$C$20+L936*Settings!$C$21*Settings!$C$22)</f>
        <v/>
      </c>
      <c r="O936" s="23">
        <f>IF(B936="IT",J936/Settings!$C$13,0)</f>
        <v/>
      </c>
      <c r="P936" s="23">
        <f>L936+N936+O936</f>
        <v/>
      </c>
    </row>
    <row r="937">
      <c r="A937" s="5" t="inlineStr">
        <is>
          <t>E01417</t>
        </is>
      </c>
      <c r="B937" s="5" t="inlineStr">
        <is>
          <t>IT</t>
        </is>
      </c>
      <c r="C937" s="5" t="inlineStr">
        <is>
          <t>Customer Service</t>
        </is>
      </c>
      <c r="D937" s="5" t="inlineStr">
        <is>
          <t>L2</t>
        </is>
      </c>
      <c r="E937" s="5" t="n">
        <v>1</v>
      </c>
      <c r="F937" s="5" t="n">
        <v>30150</v>
      </c>
      <c r="G937" s="41" t="n">
        <v>46076</v>
      </c>
      <c r="H937" s="41" t="n"/>
      <c r="I937" s="42">
        <f>IF(H937="",DATE(2099,12,31),H937)</f>
        <v/>
      </c>
      <c r="J937" s="23">
        <f>F937*E937</f>
        <v/>
      </c>
      <c r="K937" s="23">
        <f>J937*INDEX(Settings!$C$31:$C$36,MATCH(D937,Settings!$B$31:$B$36,0))</f>
        <v/>
      </c>
      <c r="L937" s="23">
        <f>J937+K937</f>
        <v/>
      </c>
      <c r="M937" s="23">
        <f>MIN(L937,Settings!$C$25)</f>
        <v/>
      </c>
      <c r="N937" s="23">
        <f>IF(B937="IT",L937*Settings!$C$11+L937*Settings!$C$12,M937*Settings!$C$16+M937*Settings!$C$17+L937*Settings!$C$18+L937*Settings!$C$19+L937*Settings!$C$20+L937*Settings!$C$21*Settings!$C$22)</f>
        <v/>
      </c>
      <c r="O937" s="23">
        <f>IF(B937="IT",J937/Settings!$C$13,0)</f>
        <v/>
      </c>
      <c r="P937" s="23">
        <f>L937+N937+O937</f>
        <v/>
      </c>
    </row>
    <row r="938">
      <c r="A938" s="5" t="inlineStr">
        <is>
          <t>E01420</t>
        </is>
      </c>
      <c r="B938" s="5" t="inlineStr">
        <is>
          <t>IT</t>
        </is>
      </c>
      <c r="C938" s="5" t="inlineStr">
        <is>
          <t>Customer Service</t>
        </is>
      </c>
      <c r="D938" s="5" t="inlineStr">
        <is>
          <t>L2</t>
        </is>
      </c>
      <c r="E938" s="5" t="n">
        <v>1</v>
      </c>
      <c r="F938" s="5" t="n">
        <v>28100</v>
      </c>
      <c r="G938" s="41" t="n">
        <v>46008</v>
      </c>
      <c r="H938" s="41" t="n"/>
      <c r="I938" s="42">
        <f>IF(H938="",DATE(2099,12,31),H938)</f>
        <v/>
      </c>
      <c r="J938" s="23">
        <f>F938*E938</f>
        <v/>
      </c>
      <c r="K938" s="23">
        <f>J938*INDEX(Settings!$C$31:$C$36,MATCH(D938,Settings!$B$31:$B$36,0))</f>
        <v/>
      </c>
      <c r="L938" s="23">
        <f>J938+K938</f>
        <v/>
      </c>
      <c r="M938" s="23">
        <f>MIN(L938,Settings!$C$25)</f>
        <v/>
      </c>
      <c r="N938" s="23">
        <f>IF(B938="IT",L938*Settings!$C$11+L938*Settings!$C$12,M938*Settings!$C$16+M938*Settings!$C$17+L938*Settings!$C$18+L938*Settings!$C$19+L938*Settings!$C$20+L938*Settings!$C$21*Settings!$C$22)</f>
        <v/>
      </c>
      <c r="O938" s="23">
        <f>IF(B938="IT",J938/Settings!$C$13,0)</f>
        <v/>
      </c>
      <c r="P938" s="23">
        <f>L938+N938+O938</f>
        <v/>
      </c>
    </row>
    <row r="939">
      <c r="A939" s="5" t="inlineStr">
        <is>
          <t>E01421</t>
        </is>
      </c>
      <c r="B939" s="5" t="inlineStr">
        <is>
          <t>IT</t>
        </is>
      </c>
      <c r="C939" s="5" t="inlineStr">
        <is>
          <t>Finance</t>
        </is>
      </c>
      <c r="D939" s="5" t="inlineStr">
        <is>
          <t>L2</t>
        </is>
      </c>
      <c r="E939" s="5" t="n">
        <v>1</v>
      </c>
      <c r="F939" s="5" t="n">
        <v>40100</v>
      </c>
      <c r="G939" s="41" t="n">
        <v>44887</v>
      </c>
      <c r="H939" s="41" t="n"/>
      <c r="I939" s="42">
        <f>IF(H939="",DATE(2099,12,31),H939)</f>
        <v/>
      </c>
      <c r="J939" s="23">
        <f>F939*E939</f>
        <v/>
      </c>
      <c r="K939" s="23">
        <f>J939*INDEX(Settings!$C$31:$C$36,MATCH(D939,Settings!$B$31:$B$36,0))</f>
        <v/>
      </c>
      <c r="L939" s="23">
        <f>J939+K939</f>
        <v/>
      </c>
      <c r="M939" s="23">
        <f>MIN(L939,Settings!$C$25)</f>
        <v/>
      </c>
      <c r="N939" s="23">
        <f>IF(B939="IT",L939*Settings!$C$11+L939*Settings!$C$12,M939*Settings!$C$16+M939*Settings!$C$17+L939*Settings!$C$18+L939*Settings!$C$19+L939*Settings!$C$20+L939*Settings!$C$21*Settings!$C$22)</f>
        <v/>
      </c>
      <c r="O939" s="23">
        <f>IF(B939="IT",J939/Settings!$C$13,0)</f>
        <v/>
      </c>
      <c r="P939" s="23">
        <f>L939+N939+O939</f>
        <v/>
      </c>
    </row>
    <row r="940">
      <c r="A940" s="5" t="inlineStr">
        <is>
          <t>E01422</t>
        </is>
      </c>
      <c r="B940" s="5" t="inlineStr">
        <is>
          <t>IT</t>
        </is>
      </c>
      <c r="C940" s="5" t="inlineStr">
        <is>
          <t>Tech</t>
        </is>
      </c>
      <c r="D940" s="5" t="inlineStr">
        <is>
          <t>L2</t>
        </is>
      </c>
      <c r="E940" s="5" t="n">
        <v>1</v>
      </c>
      <c r="F940" s="5" t="n">
        <v>39750</v>
      </c>
      <c r="G940" s="41" t="n">
        <v>45445</v>
      </c>
      <c r="H940" s="41" t="n"/>
      <c r="I940" s="42">
        <f>IF(H940="",DATE(2099,12,31),H940)</f>
        <v/>
      </c>
      <c r="J940" s="23">
        <f>F940*E940</f>
        <v/>
      </c>
      <c r="K940" s="23">
        <f>J940*INDEX(Settings!$C$31:$C$36,MATCH(D940,Settings!$B$31:$B$36,0))</f>
        <v/>
      </c>
      <c r="L940" s="23">
        <f>J940+K940</f>
        <v/>
      </c>
      <c r="M940" s="23">
        <f>MIN(L940,Settings!$C$25)</f>
        <v/>
      </c>
      <c r="N940" s="23">
        <f>IF(B940="IT",L940*Settings!$C$11+L940*Settings!$C$12,M940*Settings!$C$16+M940*Settings!$C$17+L940*Settings!$C$18+L940*Settings!$C$19+L940*Settings!$C$20+L940*Settings!$C$21*Settings!$C$22)</f>
        <v/>
      </c>
      <c r="O940" s="23">
        <f>IF(B940="IT",J940/Settings!$C$13,0)</f>
        <v/>
      </c>
      <c r="P940" s="23">
        <f>L940+N940+O940</f>
        <v/>
      </c>
    </row>
    <row r="941">
      <c r="A941" s="5" t="inlineStr">
        <is>
          <t>E01423</t>
        </is>
      </c>
      <c r="B941" s="5" t="inlineStr">
        <is>
          <t>PL</t>
        </is>
      </c>
      <c r="C941" s="5" t="inlineStr">
        <is>
          <t>Customer Service</t>
        </is>
      </c>
      <c r="D941" s="5" t="inlineStr">
        <is>
          <t>L6</t>
        </is>
      </c>
      <c r="E941" s="5" t="n">
        <v>1</v>
      </c>
      <c r="F941" s="5" t="n">
        <v>69750</v>
      </c>
      <c r="G941" s="41" t="n">
        <v>46002</v>
      </c>
      <c r="H941" s="41" t="n"/>
      <c r="I941" s="42">
        <f>IF(H941="",DATE(2099,12,31),H941)</f>
        <v/>
      </c>
      <c r="J941" s="23">
        <f>F941*E941</f>
        <v/>
      </c>
      <c r="K941" s="23">
        <f>J941*INDEX(Settings!$C$31:$C$36,MATCH(D941,Settings!$B$31:$B$36,0))</f>
        <v/>
      </c>
      <c r="L941" s="23">
        <f>J941+K941</f>
        <v/>
      </c>
      <c r="M941" s="23">
        <f>MIN(L941,Settings!$C$25)</f>
        <v/>
      </c>
      <c r="N941" s="23">
        <f>IF(B941="IT",L941*Settings!$C$11+L941*Settings!$C$12,M941*Settings!$C$16+M941*Settings!$C$17+L941*Settings!$C$18+L941*Settings!$C$19+L941*Settings!$C$20+L941*Settings!$C$21*Settings!$C$22)</f>
        <v/>
      </c>
      <c r="O941" s="23">
        <f>IF(B941="IT",J941/Settings!$C$13,0)</f>
        <v/>
      </c>
      <c r="P941" s="23">
        <f>L941+N941+O941</f>
        <v/>
      </c>
    </row>
    <row r="942">
      <c r="A942" s="5" t="inlineStr">
        <is>
          <t>E01424</t>
        </is>
      </c>
      <c r="B942" s="5" t="inlineStr">
        <is>
          <t>PL</t>
        </is>
      </c>
      <c r="C942" s="5" t="inlineStr">
        <is>
          <t>Finance</t>
        </is>
      </c>
      <c r="D942" s="5" t="inlineStr">
        <is>
          <t>L2</t>
        </is>
      </c>
      <c r="E942" s="5" t="n">
        <v>1</v>
      </c>
      <c r="F942" s="5" t="n">
        <v>28650</v>
      </c>
      <c r="G942" s="41" t="n">
        <v>45003</v>
      </c>
      <c r="H942" s="41" t="n">
        <v>46004</v>
      </c>
      <c r="I942" s="42">
        <f>IF(H942="",DATE(2099,12,31),H942)</f>
        <v/>
      </c>
      <c r="J942" s="23">
        <f>F942*E942</f>
        <v/>
      </c>
      <c r="K942" s="23">
        <f>J942*INDEX(Settings!$C$31:$C$36,MATCH(D942,Settings!$B$31:$B$36,0))</f>
        <v/>
      </c>
      <c r="L942" s="23">
        <f>J942+K942</f>
        <v/>
      </c>
      <c r="M942" s="23">
        <f>MIN(L942,Settings!$C$25)</f>
        <v/>
      </c>
      <c r="N942" s="23">
        <f>IF(B942="IT",L942*Settings!$C$11+L942*Settings!$C$12,M942*Settings!$C$16+M942*Settings!$C$17+L942*Settings!$C$18+L942*Settings!$C$19+L942*Settings!$C$20+L942*Settings!$C$21*Settings!$C$22)</f>
        <v/>
      </c>
      <c r="O942" s="23">
        <f>IF(B942="IT",J942/Settings!$C$13,0)</f>
        <v/>
      </c>
      <c r="P942" s="23">
        <f>L942+N942+O942</f>
        <v/>
      </c>
    </row>
    <row r="943">
      <c r="A943" s="5" t="inlineStr">
        <is>
          <t>E01425</t>
        </is>
      </c>
      <c r="B943" s="5" t="inlineStr">
        <is>
          <t>IT</t>
        </is>
      </c>
      <c r="C943" s="5" t="inlineStr">
        <is>
          <t>Tech</t>
        </is>
      </c>
      <c r="D943" s="5" t="inlineStr">
        <is>
          <t>L1</t>
        </is>
      </c>
      <c r="E943" s="5" t="n">
        <v>1</v>
      </c>
      <c r="F943" s="5" t="n">
        <v>30850</v>
      </c>
      <c r="G943" s="41" t="n">
        <v>44025</v>
      </c>
      <c r="H943" s="41" t="n"/>
      <c r="I943" s="42">
        <f>IF(H943="",DATE(2099,12,31),H943)</f>
        <v/>
      </c>
      <c r="J943" s="23">
        <f>F943*E943</f>
        <v/>
      </c>
      <c r="K943" s="23">
        <f>J943*INDEX(Settings!$C$31:$C$36,MATCH(D943,Settings!$B$31:$B$36,0))</f>
        <v/>
      </c>
      <c r="L943" s="23">
        <f>J943+K943</f>
        <v/>
      </c>
      <c r="M943" s="23">
        <f>MIN(L943,Settings!$C$25)</f>
        <v/>
      </c>
      <c r="N943" s="23">
        <f>IF(B943="IT",L943*Settings!$C$11+L943*Settings!$C$12,M943*Settings!$C$16+M943*Settings!$C$17+L943*Settings!$C$18+L943*Settings!$C$19+L943*Settings!$C$20+L943*Settings!$C$21*Settings!$C$22)</f>
        <v/>
      </c>
      <c r="O943" s="23">
        <f>IF(B943="IT",J943/Settings!$C$13,0)</f>
        <v/>
      </c>
      <c r="P943" s="23">
        <f>L943+N943+O943</f>
        <v/>
      </c>
    </row>
    <row r="944">
      <c r="A944" s="5" t="inlineStr">
        <is>
          <t>E01427</t>
        </is>
      </c>
      <c r="B944" s="5" t="inlineStr">
        <is>
          <t>PL</t>
        </is>
      </c>
      <c r="C944" s="5" t="inlineStr">
        <is>
          <t>Customer Service</t>
        </is>
      </c>
      <c r="D944" s="5" t="inlineStr">
        <is>
          <t>L3</t>
        </is>
      </c>
      <c r="E944" s="5" t="n">
        <v>1</v>
      </c>
      <c r="F944" s="5" t="n">
        <v>31000</v>
      </c>
      <c r="G944" s="41" t="n">
        <v>45862</v>
      </c>
      <c r="H944" s="41" t="n"/>
      <c r="I944" s="42">
        <f>IF(H944="",DATE(2099,12,31),H944)</f>
        <v/>
      </c>
      <c r="J944" s="23">
        <f>F944*E944</f>
        <v/>
      </c>
      <c r="K944" s="23">
        <f>J944*INDEX(Settings!$C$31:$C$36,MATCH(D944,Settings!$B$31:$B$36,0))</f>
        <v/>
      </c>
      <c r="L944" s="23">
        <f>J944+K944</f>
        <v/>
      </c>
      <c r="M944" s="23">
        <f>MIN(L944,Settings!$C$25)</f>
        <v/>
      </c>
      <c r="N944" s="23">
        <f>IF(B944="IT",L944*Settings!$C$11+L944*Settings!$C$12,M944*Settings!$C$16+M944*Settings!$C$17+L944*Settings!$C$18+L944*Settings!$C$19+L944*Settings!$C$20+L944*Settings!$C$21*Settings!$C$22)</f>
        <v/>
      </c>
      <c r="O944" s="23">
        <f>IF(B944="IT",J944/Settings!$C$13,0)</f>
        <v/>
      </c>
      <c r="P944" s="23">
        <f>L944+N944+O944</f>
        <v/>
      </c>
    </row>
    <row r="945">
      <c r="A945" s="5" t="inlineStr">
        <is>
          <t>E01430</t>
        </is>
      </c>
      <c r="B945" s="5" t="inlineStr">
        <is>
          <t>PL</t>
        </is>
      </c>
      <c r="C945" s="5" t="inlineStr">
        <is>
          <t>Sales</t>
        </is>
      </c>
      <c r="D945" s="5" t="inlineStr">
        <is>
          <t>L2</t>
        </is>
      </c>
      <c r="E945" s="5" t="n">
        <v>1</v>
      </c>
      <c r="F945" s="5" t="n">
        <v>23350</v>
      </c>
      <c r="G945" s="41" t="n">
        <v>45673</v>
      </c>
      <c r="H945" s="41" t="n"/>
      <c r="I945" s="42">
        <f>IF(H945="",DATE(2099,12,31),H945)</f>
        <v/>
      </c>
      <c r="J945" s="23">
        <f>F945*E945</f>
        <v/>
      </c>
      <c r="K945" s="23">
        <f>J945*INDEX(Settings!$C$31:$C$36,MATCH(D945,Settings!$B$31:$B$36,0))</f>
        <v/>
      </c>
      <c r="L945" s="23">
        <f>J945+K945</f>
        <v/>
      </c>
      <c r="M945" s="23">
        <f>MIN(L945,Settings!$C$25)</f>
        <v/>
      </c>
      <c r="N945" s="23">
        <f>IF(B945="IT",L945*Settings!$C$11+L945*Settings!$C$12,M945*Settings!$C$16+M945*Settings!$C$17+L945*Settings!$C$18+L945*Settings!$C$19+L945*Settings!$C$20+L945*Settings!$C$21*Settings!$C$22)</f>
        <v/>
      </c>
      <c r="O945" s="23">
        <f>IF(B945="IT",J945/Settings!$C$13,0)</f>
        <v/>
      </c>
      <c r="P945" s="23">
        <f>L945+N945+O945</f>
        <v/>
      </c>
    </row>
    <row r="946">
      <c r="A946" s="5" t="inlineStr">
        <is>
          <t>E01431</t>
        </is>
      </c>
      <c r="B946" s="5" t="inlineStr">
        <is>
          <t>IT</t>
        </is>
      </c>
      <c r="C946" s="5" t="inlineStr">
        <is>
          <t>Customer Service</t>
        </is>
      </c>
      <c r="D946" s="5" t="inlineStr">
        <is>
          <t>L5</t>
        </is>
      </c>
      <c r="E946" s="5" t="n">
        <v>1</v>
      </c>
      <c r="F946" s="5" t="n">
        <v>75750</v>
      </c>
      <c r="G946" s="41" t="n">
        <v>42658</v>
      </c>
      <c r="H946" s="41" t="n"/>
      <c r="I946" s="42">
        <f>IF(H946="",DATE(2099,12,31),H946)</f>
        <v/>
      </c>
      <c r="J946" s="23">
        <f>F946*E946</f>
        <v/>
      </c>
      <c r="K946" s="23">
        <f>J946*INDEX(Settings!$C$31:$C$36,MATCH(D946,Settings!$B$31:$B$36,0))</f>
        <v/>
      </c>
      <c r="L946" s="23">
        <f>J946+K946</f>
        <v/>
      </c>
      <c r="M946" s="23">
        <f>MIN(L946,Settings!$C$25)</f>
        <v/>
      </c>
      <c r="N946" s="23">
        <f>IF(B946="IT",L946*Settings!$C$11+L946*Settings!$C$12,M946*Settings!$C$16+M946*Settings!$C$17+L946*Settings!$C$18+L946*Settings!$C$19+L946*Settings!$C$20+L946*Settings!$C$21*Settings!$C$22)</f>
        <v/>
      </c>
      <c r="O946" s="23">
        <f>IF(B946="IT",J946/Settings!$C$13,0)</f>
        <v/>
      </c>
      <c r="P946" s="23">
        <f>L946+N946+O946</f>
        <v/>
      </c>
    </row>
    <row r="947">
      <c r="A947" s="5" t="inlineStr">
        <is>
          <t>E01432</t>
        </is>
      </c>
      <c r="B947" s="5" t="inlineStr">
        <is>
          <t>IT</t>
        </is>
      </c>
      <c r="C947" s="5" t="inlineStr">
        <is>
          <t>Tech</t>
        </is>
      </c>
      <c r="D947" s="5" t="inlineStr">
        <is>
          <t>L2</t>
        </is>
      </c>
      <c r="E947" s="5" t="n">
        <v>1</v>
      </c>
      <c r="F947" s="5" t="n">
        <v>40650</v>
      </c>
      <c r="G947" s="41" t="n">
        <v>44439</v>
      </c>
      <c r="H947" s="41" t="n"/>
      <c r="I947" s="42">
        <f>IF(H947="",DATE(2099,12,31),H947)</f>
        <v/>
      </c>
      <c r="J947" s="23">
        <f>F947*E947</f>
        <v/>
      </c>
      <c r="K947" s="23">
        <f>J947*INDEX(Settings!$C$31:$C$36,MATCH(D947,Settings!$B$31:$B$36,0))</f>
        <v/>
      </c>
      <c r="L947" s="23">
        <f>J947+K947</f>
        <v/>
      </c>
      <c r="M947" s="23">
        <f>MIN(L947,Settings!$C$25)</f>
        <v/>
      </c>
      <c r="N947" s="23">
        <f>IF(B947="IT",L947*Settings!$C$11+L947*Settings!$C$12,M947*Settings!$C$16+M947*Settings!$C$17+L947*Settings!$C$18+L947*Settings!$C$19+L947*Settings!$C$20+L947*Settings!$C$21*Settings!$C$22)</f>
        <v/>
      </c>
      <c r="O947" s="23">
        <f>IF(B947="IT",J947/Settings!$C$13,0)</f>
        <v/>
      </c>
      <c r="P947" s="23">
        <f>L947+N947+O947</f>
        <v/>
      </c>
    </row>
    <row r="948">
      <c r="A948" s="5" t="inlineStr">
        <is>
          <t>E01433</t>
        </is>
      </c>
      <c r="B948" s="5" t="inlineStr">
        <is>
          <t>IT</t>
        </is>
      </c>
      <c r="C948" s="5" t="inlineStr">
        <is>
          <t>HR</t>
        </is>
      </c>
      <c r="D948" s="5" t="inlineStr">
        <is>
          <t>L4</t>
        </is>
      </c>
      <c r="E948" s="5" t="n">
        <v>1</v>
      </c>
      <c r="F948" s="5" t="n">
        <v>63900</v>
      </c>
      <c r="G948" s="41" t="n">
        <v>44686</v>
      </c>
      <c r="H948" s="41" t="n"/>
      <c r="I948" s="42">
        <f>IF(H948="",DATE(2099,12,31),H948)</f>
        <v/>
      </c>
      <c r="J948" s="23">
        <f>F948*E948</f>
        <v/>
      </c>
      <c r="K948" s="23">
        <f>J948*INDEX(Settings!$C$31:$C$36,MATCH(D948,Settings!$B$31:$B$36,0))</f>
        <v/>
      </c>
      <c r="L948" s="23">
        <f>J948+K948</f>
        <v/>
      </c>
      <c r="M948" s="23">
        <f>MIN(L948,Settings!$C$25)</f>
        <v/>
      </c>
      <c r="N948" s="23">
        <f>IF(B948="IT",L948*Settings!$C$11+L948*Settings!$C$12,M948*Settings!$C$16+M948*Settings!$C$17+L948*Settings!$C$18+L948*Settings!$C$19+L948*Settings!$C$20+L948*Settings!$C$21*Settings!$C$22)</f>
        <v/>
      </c>
      <c r="O948" s="23">
        <f>IF(B948="IT",J948/Settings!$C$13,0)</f>
        <v/>
      </c>
      <c r="P948" s="23">
        <f>L948+N948+O948</f>
        <v/>
      </c>
    </row>
    <row r="949">
      <c r="A949" s="5" t="inlineStr">
        <is>
          <t>E01436</t>
        </is>
      </c>
      <c r="B949" s="5" t="inlineStr">
        <is>
          <t>IT</t>
        </is>
      </c>
      <c r="C949" s="5" t="inlineStr">
        <is>
          <t>Tech</t>
        </is>
      </c>
      <c r="D949" s="5" t="inlineStr">
        <is>
          <t>L1</t>
        </is>
      </c>
      <c r="E949" s="5" t="n">
        <v>0.8</v>
      </c>
      <c r="F949" s="5" t="n">
        <v>33600</v>
      </c>
      <c r="G949" s="41" t="n">
        <v>44581</v>
      </c>
      <c r="H949" s="41" t="n"/>
      <c r="I949" s="42">
        <f>IF(H949="",DATE(2099,12,31),H949)</f>
        <v/>
      </c>
      <c r="J949" s="23">
        <f>F949*E949</f>
        <v/>
      </c>
      <c r="K949" s="23">
        <f>J949*INDEX(Settings!$C$31:$C$36,MATCH(D949,Settings!$B$31:$B$36,0))</f>
        <v/>
      </c>
      <c r="L949" s="23">
        <f>J949+K949</f>
        <v/>
      </c>
      <c r="M949" s="23">
        <f>MIN(L949,Settings!$C$25)</f>
        <v/>
      </c>
      <c r="N949" s="23">
        <f>IF(B949="IT",L949*Settings!$C$11+L949*Settings!$C$12,M949*Settings!$C$16+M949*Settings!$C$17+L949*Settings!$C$18+L949*Settings!$C$19+L949*Settings!$C$20+L949*Settings!$C$21*Settings!$C$22)</f>
        <v/>
      </c>
      <c r="O949" s="23">
        <f>IF(B949="IT",J949/Settings!$C$13,0)</f>
        <v/>
      </c>
      <c r="P949" s="23">
        <f>L949+N949+O949</f>
        <v/>
      </c>
    </row>
    <row r="950">
      <c r="A950" s="5" t="inlineStr">
        <is>
          <t>E01438</t>
        </is>
      </c>
      <c r="B950" s="5" t="inlineStr">
        <is>
          <t>IT</t>
        </is>
      </c>
      <c r="C950" s="5" t="inlineStr">
        <is>
          <t>Customer Service</t>
        </is>
      </c>
      <c r="D950" s="5" t="inlineStr">
        <is>
          <t>L2</t>
        </is>
      </c>
      <c r="E950" s="5" t="n">
        <v>1</v>
      </c>
      <c r="F950" s="5" t="n">
        <v>28550</v>
      </c>
      <c r="G950" s="41" t="n">
        <v>42292</v>
      </c>
      <c r="H950" s="41" t="n"/>
      <c r="I950" s="42">
        <f>IF(H950="",DATE(2099,12,31),H950)</f>
        <v/>
      </c>
      <c r="J950" s="23">
        <f>F950*E950</f>
        <v/>
      </c>
      <c r="K950" s="23">
        <f>J950*INDEX(Settings!$C$31:$C$36,MATCH(D950,Settings!$B$31:$B$36,0))</f>
        <v/>
      </c>
      <c r="L950" s="23">
        <f>J950+K950</f>
        <v/>
      </c>
      <c r="M950" s="23">
        <f>MIN(L950,Settings!$C$25)</f>
        <v/>
      </c>
      <c r="N950" s="23">
        <f>IF(B950="IT",L950*Settings!$C$11+L950*Settings!$C$12,M950*Settings!$C$16+M950*Settings!$C$17+L950*Settings!$C$18+L950*Settings!$C$19+L950*Settings!$C$20+L950*Settings!$C$21*Settings!$C$22)</f>
        <v/>
      </c>
      <c r="O950" s="23">
        <f>IF(B950="IT",J950/Settings!$C$13,0)</f>
        <v/>
      </c>
      <c r="P950" s="23">
        <f>L950+N950+O950</f>
        <v/>
      </c>
    </row>
    <row r="951">
      <c r="A951" s="5" t="inlineStr">
        <is>
          <t>E01439</t>
        </is>
      </c>
      <c r="B951" s="5" t="inlineStr">
        <is>
          <t>IT</t>
        </is>
      </c>
      <c r="C951" s="5" t="inlineStr">
        <is>
          <t>Customer Service</t>
        </is>
      </c>
      <c r="D951" s="5" t="inlineStr">
        <is>
          <t>L3</t>
        </is>
      </c>
      <c r="E951" s="5" t="n">
        <v>1</v>
      </c>
      <c r="F951" s="5" t="n">
        <v>38400</v>
      </c>
      <c r="G951" s="41" t="n">
        <v>44966</v>
      </c>
      <c r="H951" s="41" t="n"/>
      <c r="I951" s="42">
        <f>IF(H951="",DATE(2099,12,31),H951)</f>
        <v/>
      </c>
      <c r="J951" s="23">
        <f>F951*E951</f>
        <v/>
      </c>
      <c r="K951" s="23">
        <f>J951*INDEX(Settings!$C$31:$C$36,MATCH(D951,Settings!$B$31:$B$36,0))</f>
        <v/>
      </c>
      <c r="L951" s="23">
        <f>J951+K951</f>
        <v/>
      </c>
      <c r="M951" s="23">
        <f>MIN(L951,Settings!$C$25)</f>
        <v/>
      </c>
      <c r="N951" s="23">
        <f>IF(B951="IT",L951*Settings!$C$11+L951*Settings!$C$12,M951*Settings!$C$16+M951*Settings!$C$17+L951*Settings!$C$18+L951*Settings!$C$19+L951*Settings!$C$20+L951*Settings!$C$21*Settings!$C$22)</f>
        <v/>
      </c>
      <c r="O951" s="23">
        <f>IF(B951="IT",J951/Settings!$C$13,0)</f>
        <v/>
      </c>
      <c r="P951" s="23">
        <f>L951+N951+O951</f>
        <v/>
      </c>
    </row>
    <row r="952">
      <c r="A952" s="5" t="inlineStr">
        <is>
          <t>E01440</t>
        </is>
      </c>
      <c r="B952" s="5" t="inlineStr">
        <is>
          <t>PL</t>
        </is>
      </c>
      <c r="C952" s="5" t="inlineStr">
        <is>
          <t>Operations</t>
        </is>
      </c>
      <c r="D952" s="5" t="inlineStr">
        <is>
          <t>L2</t>
        </is>
      </c>
      <c r="E952" s="5" t="n">
        <v>1</v>
      </c>
      <c r="F952" s="5" t="n">
        <v>27700</v>
      </c>
      <c r="G952" s="41" t="n">
        <v>45260</v>
      </c>
      <c r="H952" s="41" t="n"/>
      <c r="I952" s="42">
        <f>IF(H952="",DATE(2099,12,31),H952)</f>
        <v/>
      </c>
      <c r="J952" s="23">
        <f>F952*E952</f>
        <v/>
      </c>
      <c r="K952" s="23">
        <f>J952*INDEX(Settings!$C$31:$C$36,MATCH(D952,Settings!$B$31:$B$36,0))</f>
        <v/>
      </c>
      <c r="L952" s="23">
        <f>J952+K952</f>
        <v/>
      </c>
      <c r="M952" s="23">
        <f>MIN(L952,Settings!$C$25)</f>
        <v/>
      </c>
      <c r="N952" s="23">
        <f>IF(B952="IT",L952*Settings!$C$11+L952*Settings!$C$12,M952*Settings!$C$16+M952*Settings!$C$17+L952*Settings!$C$18+L952*Settings!$C$19+L952*Settings!$C$20+L952*Settings!$C$21*Settings!$C$22)</f>
        <v/>
      </c>
      <c r="O952" s="23">
        <f>IF(B952="IT",J952/Settings!$C$13,0)</f>
        <v/>
      </c>
      <c r="P952" s="23">
        <f>L952+N952+O952</f>
        <v/>
      </c>
    </row>
    <row r="953">
      <c r="A953" s="5" t="inlineStr">
        <is>
          <t>E01441</t>
        </is>
      </c>
      <c r="B953" s="5" t="inlineStr">
        <is>
          <t>IT</t>
        </is>
      </c>
      <c r="C953" s="5" t="inlineStr">
        <is>
          <t>Operations</t>
        </is>
      </c>
      <c r="D953" s="5" t="inlineStr">
        <is>
          <t>L4</t>
        </is>
      </c>
      <c r="E953" s="5" t="n">
        <v>1</v>
      </c>
      <c r="F953" s="5" t="n">
        <v>52950</v>
      </c>
      <c r="G953" s="41" t="n">
        <v>46106</v>
      </c>
      <c r="H953" s="41" t="n"/>
      <c r="I953" s="42">
        <f>IF(H953="",DATE(2099,12,31),H953)</f>
        <v/>
      </c>
      <c r="J953" s="23">
        <f>F953*E953</f>
        <v/>
      </c>
      <c r="K953" s="23">
        <f>J953*INDEX(Settings!$C$31:$C$36,MATCH(D953,Settings!$B$31:$B$36,0))</f>
        <v/>
      </c>
      <c r="L953" s="23">
        <f>J953+K953</f>
        <v/>
      </c>
      <c r="M953" s="23">
        <f>MIN(L953,Settings!$C$25)</f>
        <v/>
      </c>
      <c r="N953" s="23">
        <f>IF(B953="IT",L953*Settings!$C$11+L953*Settings!$C$12,M953*Settings!$C$16+M953*Settings!$C$17+L953*Settings!$C$18+L953*Settings!$C$19+L953*Settings!$C$20+L953*Settings!$C$21*Settings!$C$22)</f>
        <v/>
      </c>
      <c r="O953" s="23">
        <f>IF(B953="IT",J953/Settings!$C$13,0)</f>
        <v/>
      </c>
      <c r="P953" s="23">
        <f>L953+N953+O953</f>
        <v/>
      </c>
    </row>
    <row r="954">
      <c r="A954" s="5" t="inlineStr">
        <is>
          <t>E01442</t>
        </is>
      </c>
      <c r="B954" s="5" t="inlineStr">
        <is>
          <t>PL</t>
        </is>
      </c>
      <c r="C954" s="5" t="inlineStr">
        <is>
          <t>Operations</t>
        </is>
      </c>
      <c r="D954" s="5" t="inlineStr">
        <is>
          <t>L2</t>
        </is>
      </c>
      <c r="E954" s="5" t="n">
        <v>1</v>
      </c>
      <c r="F954" s="5" t="n">
        <v>23000</v>
      </c>
      <c r="G954" s="41" t="n">
        <v>45354</v>
      </c>
      <c r="H954" s="41" t="n"/>
      <c r="I954" s="42">
        <f>IF(H954="",DATE(2099,12,31),H954)</f>
        <v/>
      </c>
      <c r="J954" s="23">
        <f>F954*E954</f>
        <v/>
      </c>
      <c r="K954" s="23">
        <f>J954*INDEX(Settings!$C$31:$C$36,MATCH(D954,Settings!$B$31:$B$36,0))</f>
        <v/>
      </c>
      <c r="L954" s="23">
        <f>J954+K954</f>
        <v/>
      </c>
      <c r="M954" s="23">
        <f>MIN(L954,Settings!$C$25)</f>
        <v/>
      </c>
      <c r="N954" s="23">
        <f>IF(B954="IT",L954*Settings!$C$11+L954*Settings!$C$12,M954*Settings!$C$16+M954*Settings!$C$17+L954*Settings!$C$18+L954*Settings!$C$19+L954*Settings!$C$20+L954*Settings!$C$21*Settings!$C$22)</f>
        <v/>
      </c>
      <c r="O954" s="23">
        <f>IF(B954="IT",J954/Settings!$C$13,0)</f>
        <v/>
      </c>
      <c r="P954" s="23">
        <f>L954+N954+O954</f>
        <v/>
      </c>
    </row>
    <row r="955">
      <c r="A955" s="5" t="inlineStr">
        <is>
          <t>E01447</t>
        </is>
      </c>
      <c r="B955" s="5" t="inlineStr">
        <is>
          <t>PL</t>
        </is>
      </c>
      <c r="C955" s="5" t="inlineStr">
        <is>
          <t>Sales</t>
        </is>
      </c>
      <c r="D955" s="5" t="inlineStr">
        <is>
          <t>L2</t>
        </is>
      </c>
      <c r="E955" s="5" t="n">
        <v>1</v>
      </c>
      <c r="F955" s="5" t="n">
        <v>26850</v>
      </c>
      <c r="G955" s="41" t="n">
        <v>45743</v>
      </c>
      <c r="H955" s="41" t="n"/>
      <c r="I955" s="42">
        <f>IF(H955="",DATE(2099,12,31),H955)</f>
        <v/>
      </c>
      <c r="J955" s="23">
        <f>F955*E955</f>
        <v/>
      </c>
      <c r="K955" s="23">
        <f>J955*INDEX(Settings!$C$31:$C$36,MATCH(D955,Settings!$B$31:$B$36,0))</f>
        <v/>
      </c>
      <c r="L955" s="23">
        <f>J955+K955</f>
        <v/>
      </c>
      <c r="M955" s="23">
        <f>MIN(L955,Settings!$C$25)</f>
        <v/>
      </c>
      <c r="N955" s="23">
        <f>IF(B955="IT",L955*Settings!$C$11+L955*Settings!$C$12,M955*Settings!$C$16+M955*Settings!$C$17+L955*Settings!$C$18+L955*Settings!$C$19+L955*Settings!$C$20+L955*Settings!$C$21*Settings!$C$22)</f>
        <v/>
      </c>
      <c r="O955" s="23">
        <f>IF(B955="IT",J955/Settings!$C$13,0)</f>
        <v/>
      </c>
      <c r="P955" s="23">
        <f>L955+N955+O955</f>
        <v/>
      </c>
    </row>
    <row r="956">
      <c r="A956" s="5" t="inlineStr">
        <is>
          <t>E01448</t>
        </is>
      </c>
      <c r="B956" s="5" t="inlineStr">
        <is>
          <t>PL</t>
        </is>
      </c>
      <c r="C956" s="5" t="inlineStr">
        <is>
          <t>Customer Service</t>
        </is>
      </c>
      <c r="D956" s="5" t="inlineStr">
        <is>
          <t>L4</t>
        </is>
      </c>
      <c r="E956" s="5" t="n">
        <v>1</v>
      </c>
      <c r="F956" s="5" t="n">
        <v>41150</v>
      </c>
      <c r="G956" s="41" t="n">
        <v>46188</v>
      </c>
      <c r="H956" s="41" t="n"/>
      <c r="I956" s="42">
        <f>IF(H956="",DATE(2099,12,31),H956)</f>
        <v/>
      </c>
      <c r="J956" s="23">
        <f>F956*E956</f>
        <v/>
      </c>
      <c r="K956" s="23">
        <f>J956*INDEX(Settings!$C$31:$C$36,MATCH(D956,Settings!$B$31:$B$36,0))</f>
        <v/>
      </c>
      <c r="L956" s="23">
        <f>J956+K956</f>
        <v/>
      </c>
      <c r="M956" s="23">
        <f>MIN(L956,Settings!$C$25)</f>
        <v/>
      </c>
      <c r="N956" s="23">
        <f>IF(B956="IT",L956*Settings!$C$11+L956*Settings!$C$12,M956*Settings!$C$16+M956*Settings!$C$17+L956*Settings!$C$18+L956*Settings!$C$19+L956*Settings!$C$20+L956*Settings!$C$21*Settings!$C$22)</f>
        <v/>
      </c>
      <c r="O956" s="23">
        <f>IF(B956="IT",J956/Settings!$C$13,0)</f>
        <v/>
      </c>
      <c r="P956" s="23">
        <f>L956+N956+O956</f>
        <v/>
      </c>
    </row>
    <row r="957">
      <c r="A957" s="5" t="inlineStr">
        <is>
          <t>E01450</t>
        </is>
      </c>
      <c r="B957" s="5" t="inlineStr">
        <is>
          <t>IT</t>
        </is>
      </c>
      <c r="C957" s="5" t="inlineStr">
        <is>
          <t>Sales</t>
        </is>
      </c>
      <c r="D957" s="5" t="inlineStr">
        <is>
          <t>L3</t>
        </is>
      </c>
      <c r="E957" s="5" t="n">
        <v>1</v>
      </c>
      <c r="F957" s="5" t="n">
        <v>41000</v>
      </c>
      <c r="G957" s="41" t="n">
        <v>43325</v>
      </c>
      <c r="H957" s="41" t="n"/>
      <c r="I957" s="42">
        <f>IF(H957="",DATE(2099,12,31),H957)</f>
        <v/>
      </c>
      <c r="J957" s="23">
        <f>F957*E957</f>
        <v/>
      </c>
      <c r="K957" s="23">
        <f>J957*INDEX(Settings!$C$31:$C$36,MATCH(D957,Settings!$B$31:$B$36,0))</f>
        <v/>
      </c>
      <c r="L957" s="23">
        <f>J957+K957</f>
        <v/>
      </c>
      <c r="M957" s="23">
        <f>MIN(L957,Settings!$C$25)</f>
        <v/>
      </c>
      <c r="N957" s="23">
        <f>IF(B957="IT",L957*Settings!$C$11+L957*Settings!$C$12,M957*Settings!$C$16+M957*Settings!$C$17+L957*Settings!$C$18+L957*Settings!$C$19+L957*Settings!$C$20+L957*Settings!$C$21*Settings!$C$22)</f>
        <v/>
      </c>
      <c r="O957" s="23">
        <f>IF(B957="IT",J957/Settings!$C$13,0)</f>
        <v/>
      </c>
      <c r="P957" s="23">
        <f>L957+N957+O957</f>
        <v/>
      </c>
    </row>
    <row r="958">
      <c r="A958" s="5" t="inlineStr">
        <is>
          <t>E01452</t>
        </is>
      </c>
      <c r="B958" s="5" t="inlineStr">
        <is>
          <t>PL</t>
        </is>
      </c>
      <c r="C958" s="5" t="inlineStr">
        <is>
          <t>Finance</t>
        </is>
      </c>
      <c r="D958" s="5" t="inlineStr">
        <is>
          <t>L2</t>
        </is>
      </c>
      <c r="E958" s="5" t="n">
        <v>1</v>
      </c>
      <c r="F958" s="5" t="n">
        <v>24900</v>
      </c>
      <c r="G958" s="41" t="n">
        <v>45687</v>
      </c>
      <c r="H958" s="41" t="n"/>
      <c r="I958" s="42">
        <f>IF(H958="",DATE(2099,12,31),H958)</f>
        <v/>
      </c>
      <c r="J958" s="23">
        <f>F958*E958</f>
        <v/>
      </c>
      <c r="K958" s="23">
        <f>J958*INDEX(Settings!$C$31:$C$36,MATCH(D958,Settings!$B$31:$B$36,0))</f>
        <v/>
      </c>
      <c r="L958" s="23">
        <f>J958+K958</f>
        <v/>
      </c>
      <c r="M958" s="23">
        <f>MIN(L958,Settings!$C$25)</f>
        <v/>
      </c>
      <c r="N958" s="23">
        <f>IF(B958="IT",L958*Settings!$C$11+L958*Settings!$C$12,M958*Settings!$C$16+M958*Settings!$C$17+L958*Settings!$C$18+L958*Settings!$C$19+L958*Settings!$C$20+L958*Settings!$C$21*Settings!$C$22)</f>
        <v/>
      </c>
      <c r="O958" s="23">
        <f>IF(B958="IT",J958/Settings!$C$13,0)</f>
        <v/>
      </c>
      <c r="P958" s="23">
        <f>L958+N958+O958</f>
        <v/>
      </c>
    </row>
    <row r="959">
      <c r="A959" s="5" t="inlineStr">
        <is>
          <t>E01453</t>
        </is>
      </c>
      <c r="B959" s="5" t="inlineStr">
        <is>
          <t>IT</t>
        </is>
      </c>
      <c r="C959" s="5" t="inlineStr">
        <is>
          <t>Tech</t>
        </is>
      </c>
      <c r="D959" s="5" t="inlineStr">
        <is>
          <t>L2</t>
        </is>
      </c>
      <c r="E959" s="5" t="n">
        <v>1</v>
      </c>
      <c r="F959" s="5" t="n">
        <v>35600</v>
      </c>
      <c r="G959" s="41" t="n">
        <v>46015</v>
      </c>
      <c r="H959" s="41" t="n"/>
      <c r="I959" s="42">
        <f>IF(H959="",DATE(2099,12,31),H959)</f>
        <v/>
      </c>
      <c r="J959" s="23">
        <f>F959*E959</f>
        <v/>
      </c>
      <c r="K959" s="23">
        <f>J959*INDEX(Settings!$C$31:$C$36,MATCH(D959,Settings!$B$31:$B$36,0))</f>
        <v/>
      </c>
      <c r="L959" s="23">
        <f>J959+K959</f>
        <v/>
      </c>
      <c r="M959" s="23">
        <f>MIN(L959,Settings!$C$25)</f>
        <v/>
      </c>
      <c r="N959" s="23">
        <f>IF(B959="IT",L959*Settings!$C$11+L959*Settings!$C$12,M959*Settings!$C$16+M959*Settings!$C$17+L959*Settings!$C$18+L959*Settings!$C$19+L959*Settings!$C$20+L959*Settings!$C$21*Settings!$C$22)</f>
        <v/>
      </c>
      <c r="O959" s="23">
        <f>IF(B959="IT",J959/Settings!$C$13,0)</f>
        <v/>
      </c>
      <c r="P959" s="23">
        <f>L959+N959+O959</f>
        <v/>
      </c>
    </row>
    <row r="960">
      <c r="A960" s="5" t="inlineStr">
        <is>
          <t>E01454</t>
        </is>
      </c>
      <c r="B960" s="5" t="inlineStr">
        <is>
          <t>PL</t>
        </is>
      </c>
      <c r="C960" s="5" t="inlineStr">
        <is>
          <t>Operations</t>
        </is>
      </c>
      <c r="D960" s="5" t="inlineStr">
        <is>
          <t>L1</t>
        </is>
      </c>
      <c r="E960" s="5" t="n">
        <v>1</v>
      </c>
      <c r="F960" s="5" t="n">
        <v>17400</v>
      </c>
      <c r="G960" s="41" t="n">
        <v>45802</v>
      </c>
      <c r="H960" s="41" t="n"/>
      <c r="I960" s="42">
        <f>IF(H960="",DATE(2099,12,31),H960)</f>
        <v/>
      </c>
      <c r="J960" s="23">
        <f>F960*E960</f>
        <v/>
      </c>
      <c r="K960" s="23">
        <f>J960*INDEX(Settings!$C$31:$C$36,MATCH(D960,Settings!$B$31:$B$36,0))</f>
        <v/>
      </c>
      <c r="L960" s="23">
        <f>J960+K960</f>
        <v/>
      </c>
      <c r="M960" s="23">
        <f>MIN(L960,Settings!$C$25)</f>
        <v/>
      </c>
      <c r="N960" s="23">
        <f>IF(B960="IT",L960*Settings!$C$11+L960*Settings!$C$12,M960*Settings!$C$16+M960*Settings!$C$17+L960*Settings!$C$18+L960*Settings!$C$19+L960*Settings!$C$20+L960*Settings!$C$21*Settings!$C$22)</f>
        <v/>
      </c>
      <c r="O960" s="23">
        <f>IF(B960="IT",J960/Settings!$C$13,0)</f>
        <v/>
      </c>
      <c r="P960" s="23">
        <f>L960+N960+O960</f>
        <v/>
      </c>
    </row>
    <row r="961">
      <c r="A961" s="5" t="inlineStr">
        <is>
          <t>E01456</t>
        </is>
      </c>
      <c r="B961" s="5" t="inlineStr">
        <is>
          <t>PL</t>
        </is>
      </c>
      <c r="C961" s="5" t="inlineStr">
        <is>
          <t>Sales</t>
        </is>
      </c>
      <c r="D961" s="5" t="inlineStr">
        <is>
          <t>L4</t>
        </is>
      </c>
      <c r="E961" s="5" t="n">
        <v>1</v>
      </c>
      <c r="F961" s="5" t="n">
        <v>38000</v>
      </c>
      <c r="G961" s="41" t="n">
        <v>46091</v>
      </c>
      <c r="H961" s="41" t="n"/>
      <c r="I961" s="42">
        <f>IF(H961="",DATE(2099,12,31),H961)</f>
        <v/>
      </c>
      <c r="J961" s="23">
        <f>F961*E961</f>
        <v/>
      </c>
      <c r="K961" s="23">
        <f>J961*INDEX(Settings!$C$31:$C$36,MATCH(D961,Settings!$B$31:$B$36,0))</f>
        <v/>
      </c>
      <c r="L961" s="23">
        <f>J961+K961</f>
        <v/>
      </c>
      <c r="M961" s="23">
        <f>MIN(L961,Settings!$C$25)</f>
        <v/>
      </c>
      <c r="N961" s="23">
        <f>IF(B961="IT",L961*Settings!$C$11+L961*Settings!$C$12,M961*Settings!$C$16+M961*Settings!$C$17+L961*Settings!$C$18+L961*Settings!$C$19+L961*Settings!$C$20+L961*Settings!$C$21*Settings!$C$22)</f>
        <v/>
      </c>
      <c r="O961" s="23">
        <f>IF(B961="IT",J961/Settings!$C$13,0)</f>
        <v/>
      </c>
      <c r="P961" s="23">
        <f>L961+N961+O961</f>
        <v/>
      </c>
    </row>
    <row r="962">
      <c r="A962" s="5" t="inlineStr">
        <is>
          <t>E01458</t>
        </is>
      </c>
      <c r="B962" s="5" t="inlineStr">
        <is>
          <t>PL</t>
        </is>
      </c>
      <c r="C962" s="5" t="inlineStr">
        <is>
          <t>Operations</t>
        </is>
      </c>
      <c r="D962" s="5" t="inlineStr">
        <is>
          <t>L3</t>
        </is>
      </c>
      <c r="E962" s="5" t="n">
        <v>1</v>
      </c>
      <c r="F962" s="5" t="n">
        <v>32900</v>
      </c>
      <c r="G962" s="41" t="n">
        <v>45967</v>
      </c>
      <c r="H962" s="41" t="n"/>
      <c r="I962" s="42">
        <f>IF(H962="",DATE(2099,12,31),H962)</f>
        <v/>
      </c>
      <c r="J962" s="23">
        <f>F962*E962</f>
        <v/>
      </c>
      <c r="K962" s="23">
        <f>J962*INDEX(Settings!$C$31:$C$36,MATCH(D962,Settings!$B$31:$B$36,0))</f>
        <v/>
      </c>
      <c r="L962" s="23">
        <f>J962+K962</f>
        <v/>
      </c>
      <c r="M962" s="23">
        <f>MIN(L962,Settings!$C$25)</f>
        <v/>
      </c>
      <c r="N962" s="23">
        <f>IF(B962="IT",L962*Settings!$C$11+L962*Settings!$C$12,M962*Settings!$C$16+M962*Settings!$C$17+L962*Settings!$C$18+L962*Settings!$C$19+L962*Settings!$C$20+L962*Settings!$C$21*Settings!$C$22)</f>
        <v/>
      </c>
      <c r="O962" s="23">
        <f>IF(B962="IT",J962/Settings!$C$13,0)</f>
        <v/>
      </c>
      <c r="P962" s="23">
        <f>L962+N962+O962</f>
        <v/>
      </c>
    </row>
    <row r="963">
      <c r="A963" s="5" t="inlineStr">
        <is>
          <t>E01461</t>
        </is>
      </c>
      <c r="B963" s="5" t="inlineStr">
        <is>
          <t>PL</t>
        </is>
      </c>
      <c r="C963" s="5" t="inlineStr">
        <is>
          <t>Operations</t>
        </is>
      </c>
      <c r="D963" s="5" t="inlineStr">
        <is>
          <t>L4</t>
        </is>
      </c>
      <c r="E963" s="5" t="n">
        <v>1</v>
      </c>
      <c r="F963" s="5" t="n">
        <v>43000</v>
      </c>
      <c r="G963" s="41" t="n">
        <v>45722</v>
      </c>
      <c r="H963" s="41" t="n"/>
      <c r="I963" s="42">
        <f>IF(H963="",DATE(2099,12,31),H963)</f>
        <v/>
      </c>
      <c r="J963" s="23">
        <f>F963*E963</f>
        <v/>
      </c>
      <c r="K963" s="23">
        <f>J963*INDEX(Settings!$C$31:$C$36,MATCH(D963,Settings!$B$31:$B$36,0))</f>
        <v/>
      </c>
      <c r="L963" s="23">
        <f>J963+K963</f>
        <v/>
      </c>
      <c r="M963" s="23">
        <f>MIN(L963,Settings!$C$25)</f>
        <v/>
      </c>
      <c r="N963" s="23">
        <f>IF(B963="IT",L963*Settings!$C$11+L963*Settings!$C$12,M963*Settings!$C$16+M963*Settings!$C$17+L963*Settings!$C$18+L963*Settings!$C$19+L963*Settings!$C$20+L963*Settings!$C$21*Settings!$C$22)</f>
        <v/>
      </c>
      <c r="O963" s="23">
        <f>IF(B963="IT",J963/Settings!$C$13,0)</f>
        <v/>
      </c>
      <c r="P963" s="23">
        <f>L963+N963+O963</f>
        <v/>
      </c>
    </row>
    <row r="964">
      <c r="A964" s="5" t="inlineStr">
        <is>
          <t>E01468</t>
        </is>
      </c>
      <c r="B964" s="5" t="inlineStr">
        <is>
          <t>PL</t>
        </is>
      </c>
      <c r="C964" s="5" t="inlineStr">
        <is>
          <t>Operations</t>
        </is>
      </c>
      <c r="D964" s="5" t="inlineStr">
        <is>
          <t>L1</t>
        </is>
      </c>
      <c r="E964" s="5" t="n">
        <v>1</v>
      </c>
      <c r="F964" s="5" t="n">
        <v>18750</v>
      </c>
      <c r="G964" s="41" t="n">
        <v>46014</v>
      </c>
      <c r="H964" s="41" t="n"/>
      <c r="I964" s="42">
        <f>IF(H964="",DATE(2099,12,31),H964)</f>
        <v/>
      </c>
      <c r="J964" s="23">
        <f>F964*E964</f>
        <v/>
      </c>
      <c r="K964" s="23">
        <f>J964*INDEX(Settings!$C$31:$C$36,MATCH(D964,Settings!$B$31:$B$36,0))</f>
        <v/>
      </c>
      <c r="L964" s="23">
        <f>J964+K964</f>
        <v/>
      </c>
      <c r="M964" s="23">
        <f>MIN(L964,Settings!$C$25)</f>
        <v/>
      </c>
      <c r="N964" s="23">
        <f>IF(B964="IT",L964*Settings!$C$11+L964*Settings!$C$12,M964*Settings!$C$16+M964*Settings!$C$17+L964*Settings!$C$18+L964*Settings!$C$19+L964*Settings!$C$20+L964*Settings!$C$21*Settings!$C$22)</f>
        <v/>
      </c>
      <c r="O964" s="23">
        <f>IF(B964="IT",J964/Settings!$C$13,0)</f>
        <v/>
      </c>
      <c r="P964" s="23">
        <f>L964+N964+O964</f>
        <v/>
      </c>
    </row>
    <row r="965">
      <c r="A965" s="5" t="inlineStr">
        <is>
          <t>E01470</t>
        </is>
      </c>
      <c r="B965" s="5" t="inlineStr">
        <is>
          <t>PL</t>
        </is>
      </c>
      <c r="C965" s="5" t="inlineStr">
        <is>
          <t>Operations</t>
        </is>
      </c>
      <c r="D965" s="5" t="inlineStr">
        <is>
          <t>L1</t>
        </is>
      </c>
      <c r="E965" s="5" t="n">
        <v>1</v>
      </c>
      <c r="F965" s="5" t="n">
        <v>20250</v>
      </c>
      <c r="G965" s="41" t="n">
        <v>44889</v>
      </c>
      <c r="H965" s="41" t="n"/>
      <c r="I965" s="42">
        <f>IF(H965="",DATE(2099,12,31),H965)</f>
        <v/>
      </c>
      <c r="J965" s="23">
        <f>F965*E965</f>
        <v/>
      </c>
      <c r="K965" s="23">
        <f>J965*INDEX(Settings!$C$31:$C$36,MATCH(D965,Settings!$B$31:$B$36,0))</f>
        <v/>
      </c>
      <c r="L965" s="23">
        <f>J965+K965</f>
        <v/>
      </c>
      <c r="M965" s="23">
        <f>MIN(L965,Settings!$C$25)</f>
        <v/>
      </c>
      <c r="N965" s="23">
        <f>IF(B965="IT",L965*Settings!$C$11+L965*Settings!$C$12,M965*Settings!$C$16+M965*Settings!$C$17+L965*Settings!$C$18+L965*Settings!$C$19+L965*Settings!$C$20+L965*Settings!$C$21*Settings!$C$22)</f>
        <v/>
      </c>
      <c r="O965" s="23">
        <f>IF(B965="IT",J965/Settings!$C$13,0)</f>
        <v/>
      </c>
      <c r="P965" s="23">
        <f>L965+N965+O965</f>
        <v/>
      </c>
    </row>
    <row r="966">
      <c r="A966" s="5" t="inlineStr">
        <is>
          <t>E01471</t>
        </is>
      </c>
      <c r="B966" s="5" t="inlineStr">
        <is>
          <t>IT</t>
        </is>
      </c>
      <c r="C966" s="5" t="inlineStr">
        <is>
          <t>Tech</t>
        </is>
      </c>
      <c r="D966" s="5" t="inlineStr">
        <is>
          <t>L1</t>
        </is>
      </c>
      <c r="E966" s="5" t="n">
        <v>1</v>
      </c>
      <c r="F966" s="5" t="n">
        <v>28150</v>
      </c>
      <c r="G966" s="41" t="n">
        <v>46041</v>
      </c>
      <c r="H966" s="41" t="n"/>
      <c r="I966" s="42">
        <f>IF(H966="",DATE(2099,12,31),H966)</f>
        <v/>
      </c>
      <c r="J966" s="23">
        <f>F966*E966</f>
        <v/>
      </c>
      <c r="K966" s="23">
        <f>J966*INDEX(Settings!$C$31:$C$36,MATCH(D966,Settings!$B$31:$B$36,0))</f>
        <v/>
      </c>
      <c r="L966" s="23">
        <f>J966+K966</f>
        <v/>
      </c>
      <c r="M966" s="23">
        <f>MIN(L966,Settings!$C$25)</f>
        <v/>
      </c>
      <c r="N966" s="23">
        <f>IF(B966="IT",L966*Settings!$C$11+L966*Settings!$C$12,M966*Settings!$C$16+M966*Settings!$C$17+L966*Settings!$C$18+L966*Settings!$C$19+L966*Settings!$C$20+L966*Settings!$C$21*Settings!$C$22)</f>
        <v/>
      </c>
      <c r="O966" s="23">
        <f>IF(B966="IT",J966/Settings!$C$13,0)</f>
        <v/>
      </c>
      <c r="P966" s="23">
        <f>L966+N966+O966</f>
        <v/>
      </c>
    </row>
    <row r="967">
      <c r="A967" s="5" t="inlineStr">
        <is>
          <t>E01472</t>
        </is>
      </c>
      <c r="B967" s="5" t="inlineStr">
        <is>
          <t>IT</t>
        </is>
      </c>
      <c r="C967" s="5" t="inlineStr">
        <is>
          <t>Customer Service</t>
        </is>
      </c>
      <c r="D967" s="5" t="inlineStr">
        <is>
          <t>L3</t>
        </is>
      </c>
      <c r="E967" s="5" t="n">
        <v>1</v>
      </c>
      <c r="F967" s="5" t="n">
        <v>36000</v>
      </c>
      <c r="G967" s="41" t="n">
        <v>44706</v>
      </c>
      <c r="H967" s="41" t="n"/>
      <c r="I967" s="42">
        <f>IF(H967="",DATE(2099,12,31),H967)</f>
        <v/>
      </c>
      <c r="J967" s="23">
        <f>F967*E967</f>
        <v/>
      </c>
      <c r="K967" s="23">
        <f>J967*INDEX(Settings!$C$31:$C$36,MATCH(D967,Settings!$B$31:$B$36,0))</f>
        <v/>
      </c>
      <c r="L967" s="23">
        <f>J967+K967</f>
        <v/>
      </c>
      <c r="M967" s="23">
        <f>MIN(L967,Settings!$C$25)</f>
        <v/>
      </c>
      <c r="N967" s="23">
        <f>IF(B967="IT",L967*Settings!$C$11+L967*Settings!$C$12,M967*Settings!$C$16+M967*Settings!$C$17+L967*Settings!$C$18+L967*Settings!$C$19+L967*Settings!$C$20+L967*Settings!$C$21*Settings!$C$22)</f>
        <v/>
      </c>
      <c r="O967" s="23">
        <f>IF(B967="IT",J967/Settings!$C$13,0)</f>
        <v/>
      </c>
      <c r="P967" s="23">
        <f>L967+N967+O967</f>
        <v/>
      </c>
    </row>
    <row r="968">
      <c r="A968" s="5" t="inlineStr">
        <is>
          <t>E01474</t>
        </is>
      </c>
      <c r="B968" s="5" t="inlineStr">
        <is>
          <t>PL</t>
        </is>
      </c>
      <c r="C968" s="5" t="inlineStr">
        <is>
          <t>HR</t>
        </is>
      </c>
      <c r="D968" s="5" t="inlineStr">
        <is>
          <t>L1</t>
        </is>
      </c>
      <c r="E968" s="5" t="n">
        <v>1</v>
      </c>
      <c r="F968" s="5" t="n">
        <v>20000</v>
      </c>
      <c r="G968" s="41" t="n">
        <v>43246</v>
      </c>
      <c r="H968" s="41" t="n"/>
      <c r="I968" s="42">
        <f>IF(H968="",DATE(2099,12,31),H968)</f>
        <v/>
      </c>
      <c r="J968" s="23">
        <f>F968*E968</f>
        <v/>
      </c>
      <c r="K968" s="23">
        <f>J968*INDEX(Settings!$C$31:$C$36,MATCH(D968,Settings!$B$31:$B$36,0))</f>
        <v/>
      </c>
      <c r="L968" s="23">
        <f>J968+K968</f>
        <v/>
      </c>
      <c r="M968" s="23">
        <f>MIN(L968,Settings!$C$25)</f>
        <v/>
      </c>
      <c r="N968" s="23">
        <f>IF(B968="IT",L968*Settings!$C$11+L968*Settings!$C$12,M968*Settings!$C$16+M968*Settings!$C$17+L968*Settings!$C$18+L968*Settings!$C$19+L968*Settings!$C$20+L968*Settings!$C$21*Settings!$C$22)</f>
        <v/>
      </c>
      <c r="O968" s="23">
        <f>IF(B968="IT",J968/Settings!$C$13,0)</f>
        <v/>
      </c>
      <c r="P968" s="23">
        <f>L968+N968+O968</f>
        <v/>
      </c>
    </row>
    <row r="969">
      <c r="A969" s="5" t="inlineStr">
        <is>
          <t>E01475</t>
        </is>
      </c>
      <c r="B969" s="5" t="inlineStr">
        <is>
          <t>PL</t>
        </is>
      </c>
      <c r="C969" s="5" t="inlineStr">
        <is>
          <t>Finance</t>
        </is>
      </c>
      <c r="D969" s="5" t="inlineStr">
        <is>
          <t>L1</t>
        </is>
      </c>
      <c r="E969" s="5" t="n">
        <v>1</v>
      </c>
      <c r="F969" s="5" t="n">
        <v>25300</v>
      </c>
      <c r="G969" s="41" t="n">
        <v>42067</v>
      </c>
      <c r="H969" s="41" t="n">
        <v>46037</v>
      </c>
      <c r="I969" s="42">
        <f>IF(H969="",DATE(2099,12,31),H969)</f>
        <v/>
      </c>
      <c r="J969" s="23">
        <f>F969*E969</f>
        <v/>
      </c>
      <c r="K969" s="23">
        <f>J969*INDEX(Settings!$C$31:$C$36,MATCH(D969,Settings!$B$31:$B$36,0))</f>
        <v/>
      </c>
      <c r="L969" s="23">
        <f>J969+K969</f>
        <v/>
      </c>
      <c r="M969" s="23">
        <f>MIN(L969,Settings!$C$25)</f>
        <v/>
      </c>
      <c r="N969" s="23">
        <f>IF(B969="IT",L969*Settings!$C$11+L969*Settings!$C$12,M969*Settings!$C$16+M969*Settings!$C$17+L969*Settings!$C$18+L969*Settings!$C$19+L969*Settings!$C$20+L969*Settings!$C$21*Settings!$C$22)</f>
        <v/>
      </c>
      <c r="O969" s="23">
        <f>IF(B969="IT",J969/Settings!$C$13,0)</f>
        <v/>
      </c>
      <c r="P969" s="23">
        <f>L969+N969+O969</f>
        <v/>
      </c>
    </row>
    <row r="970">
      <c r="A970" s="5" t="inlineStr">
        <is>
          <t>E01476</t>
        </is>
      </c>
      <c r="B970" s="5" t="inlineStr">
        <is>
          <t>IT</t>
        </is>
      </c>
      <c r="C970" s="5" t="inlineStr">
        <is>
          <t>Sales</t>
        </is>
      </c>
      <c r="D970" s="5" t="inlineStr">
        <is>
          <t>L4</t>
        </is>
      </c>
      <c r="E970" s="5" t="n">
        <v>1</v>
      </c>
      <c r="F970" s="5" t="n">
        <v>65050</v>
      </c>
      <c r="G970" s="41" t="n">
        <v>45123</v>
      </c>
      <c r="H970" s="41" t="n"/>
      <c r="I970" s="42">
        <f>IF(H970="",DATE(2099,12,31),H970)</f>
        <v/>
      </c>
      <c r="J970" s="23">
        <f>F970*E970</f>
        <v/>
      </c>
      <c r="K970" s="23">
        <f>J970*INDEX(Settings!$C$31:$C$36,MATCH(D970,Settings!$B$31:$B$36,0))</f>
        <v/>
      </c>
      <c r="L970" s="23">
        <f>J970+K970</f>
        <v/>
      </c>
      <c r="M970" s="23">
        <f>MIN(L970,Settings!$C$25)</f>
        <v/>
      </c>
      <c r="N970" s="23">
        <f>IF(B970="IT",L970*Settings!$C$11+L970*Settings!$C$12,M970*Settings!$C$16+M970*Settings!$C$17+L970*Settings!$C$18+L970*Settings!$C$19+L970*Settings!$C$20+L970*Settings!$C$21*Settings!$C$22)</f>
        <v/>
      </c>
      <c r="O970" s="23">
        <f>IF(B970="IT",J970/Settings!$C$13,0)</f>
        <v/>
      </c>
      <c r="P970" s="23">
        <f>L970+N970+O970</f>
        <v/>
      </c>
    </row>
    <row r="971">
      <c r="A971" s="5" t="inlineStr">
        <is>
          <t>E01477</t>
        </is>
      </c>
      <c r="B971" s="5" t="inlineStr">
        <is>
          <t>PL</t>
        </is>
      </c>
      <c r="C971" s="5" t="inlineStr">
        <is>
          <t>Operations</t>
        </is>
      </c>
      <c r="D971" s="5" t="inlineStr">
        <is>
          <t>L3</t>
        </is>
      </c>
      <c r="E971" s="5" t="n">
        <v>1</v>
      </c>
      <c r="F971" s="5" t="n">
        <v>32800</v>
      </c>
      <c r="G971" s="41" t="n">
        <v>45710</v>
      </c>
      <c r="H971" s="41" t="n"/>
      <c r="I971" s="42">
        <f>IF(H971="",DATE(2099,12,31),H971)</f>
        <v/>
      </c>
      <c r="J971" s="23">
        <f>F971*E971</f>
        <v/>
      </c>
      <c r="K971" s="23">
        <f>J971*INDEX(Settings!$C$31:$C$36,MATCH(D971,Settings!$B$31:$B$36,0))</f>
        <v/>
      </c>
      <c r="L971" s="23">
        <f>J971+K971</f>
        <v/>
      </c>
      <c r="M971" s="23">
        <f>MIN(L971,Settings!$C$25)</f>
        <v/>
      </c>
      <c r="N971" s="23">
        <f>IF(B971="IT",L971*Settings!$C$11+L971*Settings!$C$12,M971*Settings!$C$16+M971*Settings!$C$17+L971*Settings!$C$18+L971*Settings!$C$19+L971*Settings!$C$20+L971*Settings!$C$21*Settings!$C$22)</f>
        <v/>
      </c>
      <c r="O971" s="23">
        <f>IF(B971="IT",J971/Settings!$C$13,0)</f>
        <v/>
      </c>
      <c r="P971" s="23">
        <f>L971+N971+O971</f>
        <v/>
      </c>
    </row>
    <row r="972">
      <c r="A972" s="5" t="inlineStr">
        <is>
          <t>E01479</t>
        </is>
      </c>
      <c r="B972" s="5" t="inlineStr">
        <is>
          <t>PL</t>
        </is>
      </c>
      <c r="C972" s="5" t="inlineStr">
        <is>
          <t>Tech</t>
        </is>
      </c>
      <c r="D972" s="5" t="inlineStr">
        <is>
          <t>L3</t>
        </is>
      </c>
      <c r="E972" s="5" t="n">
        <v>1</v>
      </c>
      <c r="F972" s="5" t="n">
        <v>39750</v>
      </c>
      <c r="G972" s="41" t="n">
        <v>43559</v>
      </c>
      <c r="H972" s="41" t="n"/>
      <c r="I972" s="42">
        <f>IF(H972="",DATE(2099,12,31),H972)</f>
        <v/>
      </c>
      <c r="J972" s="23">
        <f>F972*E972</f>
        <v/>
      </c>
      <c r="K972" s="23">
        <f>J972*INDEX(Settings!$C$31:$C$36,MATCH(D972,Settings!$B$31:$B$36,0))</f>
        <v/>
      </c>
      <c r="L972" s="23">
        <f>J972+K972</f>
        <v/>
      </c>
      <c r="M972" s="23">
        <f>MIN(L972,Settings!$C$25)</f>
        <v/>
      </c>
      <c r="N972" s="23">
        <f>IF(B972="IT",L972*Settings!$C$11+L972*Settings!$C$12,M972*Settings!$C$16+M972*Settings!$C$17+L972*Settings!$C$18+L972*Settings!$C$19+L972*Settings!$C$20+L972*Settings!$C$21*Settings!$C$22)</f>
        <v/>
      </c>
      <c r="O972" s="23">
        <f>IF(B972="IT",J972/Settings!$C$13,0)</f>
        <v/>
      </c>
      <c r="P972" s="23">
        <f>L972+N972+O972</f>
        <v/>
      </c>
    </row>
    <row r="973">
      <c r="A973" s="5" t="inlineStr">
        <is>
          <t>E01480</t>
        </is>
      </c>
      <c r="B973" s="5" t="inlineStr">
        <is>
          <t>PL</t>
        </is>
      </c>
      <c r="C973" s="5" t="inlineStr">
        <is>
          <t>Customer Service</t>
        </is>
      </c>
      <c r="D973" s="5" t="inlineStr">
        <is>
          <t>L5</t>
        </is>
      </c>
      <c r="E973" s="5" t="n">
        <v>1</v>
      </c>
      <c r="F973" s="5" t="n">
        <v>55250</v>
      </c>
      <c r="G973" s="41" t="n">
        <v>43085</v>
      </c>
      <c r="H973" s="41" t="n"/>
      <c r="I973" s="42">
        <f>IF(H973="",DATE(2099,12,31),H973)</f>
        <v/>
      </c>
      <c r="J973" s="23">
        <f>F973*E973</f>
        <v/>
      </c>
      <c r="K973" s="23">
        <f>J973*INDEX(Settings!$C$31:$C$36,MATCH(D973,Settings!$B$31:$B$36,0))</f>
        <v/>
      </c>
      <c r="L973" s="23">
        <f>J973+K973</f>
        <v/>
      </c>
      <c r="M973" s="23">
        <f>MIN(L973,Settings!$C$25)</f>
        <v/>
      </c>
      <c r="N973" s="23">
        <f>IF(B973="IT",L973*Settings!$C$11+L973*Settings!$C$12,M973*Settings!$C$16+M973*Settings!$C$17+L973*Settings!$C$18+L973*Settings!$C$19+L973*Settings!$C$20+L973*Settings!$C$21*Settings!$C$22)</f>
        <v/>
      </c>
      <c r="O973" s="23">
        <f>IF(B973="IT",J973/Settings!$C$13,0)</f>
        <v/>
      </c>
      <c r="P973" s="23">
        <f>L973+N973+O973</f>
        <v/>
      </c>
    </row>
    <row r="974">
      <c r="A974" s="5" t="inlineStr">
        <is>
          <t>E01481</t>
        </is>
      </c>
      <c r="B974" s="5" t="inlineStr">
        <is>
          <t>IT</t>
        </is>
      </c>
      <c r="C974" s="5" t="inlineStr">
        <is>
          <t>Tech</t>
        </is>
      </c>
      <c r="D974" s="5" t="inlineStr">
        <is>
          <t>L1</t>
        </is>
      </c>
      <c r="E974" s="5" t="n">
        <v>1</v>
      </c>
      <c r="F974" s="5" t="n">
        <v>28250</v>
      </c>
      <c r="G974" s="41" t="n">
        <v>43211</v>
      </c>
      <c r="H974" s="41" t="n"/>
      <c r="I974" s="42">
        <f>IF(H974="",DATE(2099,12,31),H974)</f>
        <v/>
      </c>
      <c r="J974" s="23">
        <f>F974*E974</f>
        <v/>
      </c>
      <c r="K974" s="23">
        <f>J974*INDEX(Settings!$C$31:$C$36,MATCH(D974,Settings!$B$31:$B$36,0))</f>
        <v/>
      </c>
      <c r="L974" s="23">
        <f>J974+K974</f>
        <v/>
      </c>
      <c r="M974" s="23">
        <f>MIN(L974,Settings!$C$25)</f>
        <v/>
      </c>
      <c r="N974" s="23">
        <f>IF(B974="IT",L974*Settings!$C$11+L974*Settings!$C$12,M974*Settings!$C$16+M974*Settings!$C$17+L974*Settings!$C$18+L974*Settings!$C$19+L974*Settings!$C$20+L974*Settings!$C$21*Settings!$C$22)</f>
        <v/>
      </c>
      <c r="O974" s="23">
        <f>IF(B974="IT",J974/Settings!$C$13,0)</f>
        <v/>
      </c>
      <c r="P974" s="23">
        <f>L974+N974+O974</f>
        <v/>
      </c>
    </row>
    <row r="975">
      <c r="A975" s="5" t="inlineStr">
        <is>
          <t>E01483</t>
        </is>
      </c>
      <c r="B975" s="5" t="inlineStr">
        <is>
          <t>PL</t>
        </is>
      </c>
      <c r="C975" s="5" t="inlineStr">
        <is>
          <t>Tech</t>
        </is>
      </c>
      <c r="D975" s="5" t="inlineStr">
        <is>
          <t>L2</t>
        </is>
      </c>
      <c r="E975" s="5" t="n">
        <v>1</v>
      </c>
      <c r="F975" s="5" t="n">
        <v>26150</v>
      </c>
      <c r="G975" s="41" t="n">
        <v>45486</v>
      </c>
      <c r="H975" s="41" t="n"/>
      <c r="I975" s="42">
        <f>IF(H975="",DATE(2099,12,31),H975)</f>
        <v/>
      </c>
      <c r="J975" s="23">
        <f>F975*E975</f>
        <v/>
      </c>
      <c r="K975" s="23">
        <f>J975*INDEX(Settings!$C$31:$C$36,MATCH(D975,Settings!$B$31:$B$36,0))</f>
        <v/>
      </c>
      <c r="L975" s="23">
        <f>J975+K975</f>
        <v/>
      </c>
      <c r="M975" s="23">
        <f>MIN(L975,Settings!$C$25)</f>
        <v/>
      </c>
      <c r="N975" s="23">
        <f>IF(B975="IT",L975*Settings!$C$11+L975*Settings!$C$12,M975*Settings!$C$16+M975*Settings!$C$17+L975*Settings!$C$18+L975*Settings!$C$19+L975*Settings!$C$20+L975*Settings!$C$21*Settings!$C$22)</f>
        <v/>
      </c>
      <c r="O975" s="23">
        <f>IF(B975="IT",J975/Settings!$C$13,0)</f>
        <v/>
      </c>
      <c r="P975" s="23">
        <f>L975+N975+O975</f>
        <v/>
      </c>
    </row>
    <row r="976">
      <c r="A976" s="5" t="inlineStr">
        <is>
          <t>E01484</t>
        </is>
      </c>
      <c r="B976" s="5" t="inlineStr">
        <is>
          <t>IT</t>
        </is>
      </c>
      <c r="C976" s="5" t="inlineStr">
        <is>
          <t>Customer Service</t>
        </is>
      </c>
      <c r="D976" s="5" t="inlineStr">
        <is>
          <t>L3</t>
        </is>
      </c>
      <c r="E976" s="5" t="n">
        <v>1</v>
      </c>
      <c r="F976" s="5" t="n">
        <v>40800</v>
      </c>
      <c r="G976" s="41" t="n">
        <v>45295</v>
      </c>
      <c r="H976" s="41" t="n"/>
      <c r="I976" s="42">
        <f>IF(H976="",DATE(2099,12,31),H976)</f>
        <v/>
      </c>
      <c r="J976" s="23">
        <f>F976*E976</f>
        <v/>
      </c>
      <c r="K976" s="23">
        <f>J976*INDEX(Settings!$C$31:$C$36,MATCH(D976,Settings!$B$31:$B$36,0))</f>
        <v/>
      </c>
      <c r="L976" s="23">
        <f>J976+K976</f>
        <v/>
      </c>
      <c r="M976" s="23">
        <f>MIN(L976,Settings!$C$25)</f>
        <v/>
      </c>
      <c r="N976" s="23">
        <f>IF(B976="IT",L976*Settings!$C$11+L976*Settings!$C$12,M976*Settings!$C$16+M976*Settings!$C$17+L976*Settings!$C$18+L976*Settings!$C$19+L976*Settings!$C$20+L976*Settings!$C$21*Settings!$C$22)</f>
        <v/>
      </c>
      <c r="O976" s="23">
        <f>IF(B976="IT",J976/Settings!$C$13,0)</f>
        <v/>
      </c>
      <c r="P976" s="23">
        <f>L976+N976+O976</f>
        <v/>
      </c>
    </row>
    <row r="977">
      <c r="A977" s="5" t="inlineStr">
        <is>
          <t>E01485</t>
        </is>
      </c>
      <c r="B977" s="5" t="inlineStr">
        <is>
          <t>IT</t>
        </is>
      </c>
      <c r="C977" s="5" t="inlineStr">
        <is>
          <t>Tech</t>
        </is>
      </c>
      <c r="D977" s="5" t="inlineStr">
        <is>
          <t>L3</t>
        </is>
      </c>
      <c r="E977" s="5" t="n">
        <v>1</v>
      </c>
      <c r="F977" s="5" t="n">
        <v>53500</v>
      </c>
      <c r="G977" s="41" t="n">
        <v>44555</v>
      </c>
      <c r="H977" s="41" t="n"/>
      <c r="I977" s="42">
        <f>IF(H977="",DATE(2099,12,31),H977)</f>
        <v/>
      </c>
      <c r="J977" s="23">
        <f>F977*E977</f>
        <v/>
      </c>
      <c r="K977" s="23">
        <f>J977*INDEX(Settings!$C$31:$C$36,MATCH(D977,Settings!$B$31:$B$36,0))</f>
        <v/>
      </c>
      <c r="L977" s="23">
        <f>J977+K977</f>
        <v/>
      </c>
      <c r="M977" s="23">
        <f>MIN(L977,Settings!$C$25)</f>
        <v/>
      </c>
      <c r="N977" s="23">
        <f>IF(B977="IT",L977*Settings!$C$11+L977*Settings!$C$12,M977*Settings!$C$16+M977*Settings!$C$17+L977*Settings!$C$18+L977*Settings!$C$19+L977*Settings!$C$20+L977*Settings!$C$21*Settings!$C$22)</f>
        <v/>
      </c>
      <c r="O977" s="23">
        <f>IF(B977="IT",J977/Settings!$C$13,0)</f>
        <v/>
      </c>
      <c r="P977" s="23">
        <f>L977+N977+O977</f>
        <v/>
      </c>
    </row>
    <row r="978">
      <c r="A978" s="5" t="inlineStr">
        <is>
          <t>E01486</t>
        </is>
      </c>
      <c r="B978" s="5" t="inlineStr">
        <is>
          <t>IT</t>
        </is>
      </c>
      <c r="C978" s="5" t="inlineStr">
        <is>
          <t>Sales</t>
        </is>
      </c>
      <c r="D978" s="5" t="inlineStr">
        <is>
          <t>L2</t>
        </is>
      </c>
      <c r="E978" s="5" t="n">
        <v>1</v>
      </c>
      <c r="F978" s="5" t="n">
        <v>40300</v>
      </c>
      <c r="G978" s="41" t="n">
        <v>44449</v>
      </c>
      <c r="H978" s="41" t="n"/>
      <c r="I978" s="42">
        <f>IF(H978="",DATE(2099,12,31),H978)</f>
        <v/>
      </c>
      <c r="J978" s="23">
        <f>F978*E978</f>
        <v/>
      </c>
      <c r="K978" s="23">
        <f>J978*INDEX(Settings!$C$31:$C$36,MATCH(D978,Settings!$B$31:$B$36,0))</f>
        <v/>
      </c>
      <c r="L978" s="23">
        <f>J978+K978</f>
        <v/>
      </c>
      <c r="M978" s="23">
        <f>MIN(L978,Settings!$C$25)</f>
        <v/>
      </c>
      <c r="N978" s="23">
        <f>IF(B978="IT",L978*Settings!$C$11+L978*Settings!$C$12,M978*Settings!$C$16+M978*Settings!$C$17+L978*Settings!$C$18+L978*Settings!$C$19+L978*Settings!$C$20+L978*Settings!$C$21*Settings!$C$22)</f>
        <v/>
      </c>
      <c r="O978" s="23">
        <f>IF(B978="IT",J978/Settings!$C$13,0)</f>
        <v/>
      </c>
      <c r="P978" s="23">
        <f>L978+N978+O978</f>
        <v/>
      </c>
    </row>
    <row r="979">
      <c r="A979" s="5" t="inlineStr">
        <is>
          <t>E01489</t>
        </is>
      </c>
      <c r="B979" s="5" t="inlineStr">
        <is>
          <t>IT</t>
        </is>
      </c>
      <c r="C979" s="5" t="inlineStr">
        <is>
          <t>Customer Service</t>
        </is>
      </c>
      <c r="D979" s="5" t="inlineStr">
        <is>
          <t>L1</t>
        </is>
      </c>
      <c r="E979" s="5" t="n">
        <v>1</v>
      </c>
      <c r="F979" s="5" t="n">
        <v>26900</v>
      </c>
      <c r="G979" s="41" t="n">
        <v>42505</v>
      </c>
      <c r="H979" s="41" t="n"/>
      <c r="I979" s="42">
        <f>IF(H979="",DATE(2099,12,31),H979)</f>
        <v/>
      </c>
      <c r="J979" s="23">
        <f>F979*E979</f>
        <v/>
      </c>
      <c r="K979" s="23">
        <f>J979*INDEX(Settings!$C$31:$C$36,MATCH(D979,Settings!$B$31:$B$36,0))</f>
        <v/>
      </c>
      <c r="L979" s="23">
        <f>J979+K979</f>
        <v/>
      </c>
      <c r="M979" s="23">
        <f>MIN(L979,Settings!$C$25)</f>
        <v/>
      </c>
      <c r="N979" s="23">
        <f>IF(B979="IT",L979*Settings!$C$11+L979*Settings!$C$12,M979*Settings!$C$16+M979*Settings!$C$17+L979*Settings!$C$18+L979*Settings!$C$19+L979*Settings!$C$20+L979*Settings!$C$21*Settings!$C$22)</f>
        <v/>
      </c>
      <c r="O979" s="23">
        <f>IF(B979="IT",J979/Settings!$C$13,0)</f>
        <v/>
      </c>
      <c r="P979" s="23">
        <f>L979+N979+O979</f>
        <v/>
      </c>
    </row>
    <row r="980">
      <c r="A980" s="5" t="inlineStr">
        <is>
          <t>E01491</t>
        </is>
      </c>
      <c r="B980" s="5" t="inlineStr">
        <is>
          <t>IT</t>
        </is>
      </c>
      <c r="C980" s="5" t="inlineStr">
        <is>
          <t>Sales</t>
        </is>
      </c>
      <c r="D980" s="5" t="inlineStr">
        <is>
          <t>L3</t>
        </is>
      </c>
      <c r="E980" s="5" t="n">
        <v>1</v>
      </c>
      <c r="F980" s="5" t="n">
        <v>46200</v>
      </c>
      <c r="G980" s="41" t="n">
        <v>44787</v>
      </c>
      <c r="H980" s="41" t="n">
        <v>45971</v>
      </c>
      <c r="I980" s="42">
        <f>IF(H980="",DATE(2099,12,31),H980)</f>
        <v/>
      </c>
      <c r="J980" s="23">
        <f>F980*E980</f>
        <v/>
      </c>
      <c r="K980" s="23">
        <f>J980*INDEX(Settings!$C$31:$C$36,MATCH(D980,Settings!$B$31:$B$36,0))</f>
        <v/>
      </c>
      <c r="L980" s="23">
        <f>J980+K980</f>
        <v/>
      </c>
      <c r="M980" s="23">
        <f>MIN(L980,Settings!$C$25)</f>
        <v/>
      </c>
      <c r="N980" s="23">
        <f>IF(B980="IT",L980*Settings!$C$11+L980*Settings!$C$12,M980*Settings!$C$16+M980*Settings!$C$17+L980*Settings!$C$18+L980*Settings!$C$19+L980*Settings!$C$20+L980*Settings!$C$21*Settings!$C$22)</f>
        <v/>
      </c>
      <c r="O980" s="23">
        <f>IF(B980="IT",J980/Settings!$C$13,0)</f>
        <v/>
      </c>
      <c r="P980" s="23">
        <f>L980+N980+O980</f>
        <v/>
      </c>
    </row>
    <row r="981">
      <c r="A981" s="5" t="inlineStr">
        <is>
          <t>E01494</t>
        </is>
      </c>
      <c r="B981" s="5" t="inlineStr">
        <is>
          <t>IT</t>
        </is>
      </c>
      <c r="C981" s="5" t="inlineStr">
        <is>
          <t>Customer Service</t>
        </is>
      </c>
      <c r="D981" s="5" t="inlineStr">
        <is>
          <t>L4</t>
        </is>
      </c>
      <c r="E981" s="5" t="n">
        <v>1</v>
      </c>
      <c r="F981" s="5" t="n">
        <v>50500</v>
      </c>
      <c r="G981" s="41" t="n">
        <v>45210</v>
      </c>
      <c r="H981" s="41" t="n"/>
      <c r="I981" s="42">
        <f>IF(H981="",DATE(2099,12,31),H981)</f>
        <v/>
      </c>
      <c r="J981" s="23">
        <f>F981*E981</f>
        <v/>
      </c>
      <c r="K981" s="23">
        <f>J981*INDEX(Settings!$C$31:$C$36,MATCH(D981,Settings!$B$31:$B$36,0))</f>
        <v/>
      </c>
      <c r="L981" s="23">
        <f>J981+K981</f>
        <v/>
      </c>
      <c r="M981" s="23">
        <f>MIN(L981,Settings!$C$25)</f>
        <v/>
      </c>
      <c r="N981" s="23">
        <f>IF(B981="IT",L981*Settings!$C$11+L981*Settings!$C$12,M981*Settings!$C$16+M981*Settings!$C$17+L981*Settings!$C$18+L981*Settings!$C$19+L981*Settings!$C$20+L981*Settings!$C$21*Settings!$C$22)</f>
        <v/>
      </c>
      <c r="O981" s="23">
        <f>IF(B981="IT",J981/Settings!$C$13,0)</f>
        <v/>
      </c>
      <c r="P981" s="23">
        <f>L981+N981+O981</f>
        <v/>
      </c>
    </row>
    <row r="982">
      <c r="A982" s="5" t="inlineStr">
        <is>
          <t>E01495</t>
        </is>
      </c>
      <c r="B982" s="5" t="inlineStr">
        <is>
          <t>PL</t>
        </is>
      </c>
      <c r="C982" s="5" t="inlineStr">
        <is>
          <t>Finance</t>
        </is>
      </c>
      <c r="D982" s="5" t="inlineStr">
        <is>
          <t>L2</t>
        </is>
      </c>
      <c r="E982" s="5" t="n">
        <v>1</v>
      </c>
      <c r="F982" s="5" t="n">
        <v>30900</v>
      </c>
      <c r="G982" s="41" t="n">
        <v>44830</v>
      </c>
      <c r="H982" s="41" t="n"/>
      <c r="I982" s="42">
        <f>IF(H982="",DATE(2099,12,31),H982)</f>
        <v/>
      </c>
      <c r="J982" s="23">
        <f>F982*E982</f>
        <v/>
      </c>
      <c r="K982" s="23">
        <f>J982*INDEX(Settings!$C$31:$C$36,MATCH(D982,Settings!$B$31:$B$36,0))</f>
        <v/>
      </c>
      <c r="L982" s="23">
        <f>J982+K982</f>
        <v/>
      </c>
      <c r="M982" s="23">
        <f>MIN(L982,Settings!$C$25)</f>
        <v/>
      </c>
      <c r="N982" s="23">
        <f>IF(B982="IT",L982*Settings!$C$11+L982*Settings!$C$12,M982*Settings!$C$16+M982*Settings!$C$17+L982*Settings!$C$18+L982*Settings!$C$19+L982*Settings!$C$20+L982*Settings!$C$21*Settings!$C$22)</f>
        <v/>
      </c>
      <c r="O982" s="23">
        <f>IF(B982="IT",J982/Settings!$C$13,0)</f>
        <v/>
      </c>
      <c r="P982" s="23">
        <f>L982+N982+O982</f>
        <v/>
      </c>
    </row>
    <row r="983">
      <c r="A983" s="5" t="inlineStr">
        <is>
          <t>E01496</t>
        </is>
      </c>
      <c r="B983" s="5" t="inlineStr">
        <is>
          <t>PL</t>
        </is>
      </c>
      <c r="C983" s="5" t="inlineStr">
        <is>
          <t>HR</t>
        </is>
      </c>
      <c r="D983" s="5" t="inlineStr">
        <is>
          <t>L1</t>
        </is>
      </c>
      <c r="E983" s="5" t="n">
        <v>0.8</v>
      </c>
      <c r="F983" s="5" t="n">
        <v>21500</v>
      </c>
      <c r="G983" s="41" t="n">
        <v>46037</v>
      </c>
      <c r="H983" s="41" t="n"/>
      <c r="I983" s="42">
        <f>IF(H983="",DATE(2099,12,31),H983)</f>
        <v/>
      </c>
      <c r="J983" s="23">
        <f>F983*E983</f>
        <v/>
      </c>
      <c r="K983" s="23">
        <f>J983*INDEX(Settings!$C$31:$C$36,MATCH(D983,Settings!$B$31:$B$36,0))</f>
        <v/>
      </c>
      <c r="L983" s="23">
        <f>J983+K983</f>
        <v/>
      </c>
      <c r="M983" s="23">
        <f>MIN(L983,Settings!$C$25)</f>
        <v/>
      </c>
      <c r="N983" s="23">
        <f>IF(B983="IT",L983*Settings!$C$11+L983*Settings!$C$12,M983*Settings!$C$16+M983*Settings!$C$17+L983*Settings!$C$18+L983*Settings!$C$19+L983*Settings!$C$20+L983*Settings!$C$21*Settings!$C$22)</f>
        <v/>
      </c>
      <c r="O983" s="23">
        <f>IF(B983="IT",J983/Settings!$C$13,0)</f>
        <v/>
      </c>
      <c r="P983" s="23">
        <f>L983+N983+O983</f>
        <v/>
      </c>
    </row>
    <row r="984">
      <c r="A984" s="5" t="inlineStr">
        <is>
          <t>E01497</t>
        </is>
      </c>
      <c r="B984" s="5" t="inlineStr">
        <is>
          <t>IT</t>
        </is>
      </c>
      <c r="C984" s="5" t="inlineStr">
        <is>
          <t>Customer Service</t>
        </is>
      </c>
      <c r="D984" s="5" t="inlineStr">
        <is>
          <t>L2</t>
        </is>
      </c>
      <c r="E984" s="5" t="n">
        <v>1</v>
      </c>
      <c r="F984" s="5" t="n">
        <v>29600</v>
      </c>
      <c r="G984" s="41" t="n">
        <v>41336</v>
      </c>
      <c r="H984" s="41" t="n"/>
      <c r="I984" s="42">
        <f>IF(H984="",DATE(2099,12,31),H984)</f>
        <v/>
      </c>
      <c r="J984" s="23">
        <f>F984*E984</f>
        <v/>
      </c>
      <c r="K984" s="23">
        <f>J984*INDEX(Settings!$C$31:$C$36,MATCH(D984,Settings!$B$31:$B$36,0))</f>
        <v/>
      </c>
      <c r="L984" s="23">
        <f>J984+K984</f>
        <v/>
      </c>
      <c r="M984" s="23">
        <f>MIN(L984,Settings!$C$25)</f>
        <v/>
      </c>
      <c r="N984" s="23">
        <f>IF(B984="IT",L984*Settings!$C$11+L984*Settings!$C$12,M984*Settings!$C$16+M984*Settings!$C$17+L984*Settings!$C$18+L984*Settings!$C$19+L984*Settings!$C$20+L984*Settings!$C$21*Settings!$C$22)</f>
        <v/>
      </c>
      <c r="O984" s="23">
        <f>IF(B984="IT",J984/Settings!$C$13,0)</f>
        <v/>
      </c>
      <c r="P984" s="23">
        <f>L984+N984+O984</f>
        <v/>
      </c>
    </row>
    <row r="985">
      <c r="A985" s="5" t="inlineStr">
        <is>
          <t>E01499</t>
        </is>
      </c>
      <c r="B985" s="5" t="inlineStr">
        <is>
          <t>IT</t>
        </is>
      </c>
      <c r="C985" s="5" t="inlineStr">
        <is>
          <t>Operations</t>
        </is>
      </c>
      <c r="D985" s="5" t="inlineStr">
        <is>
          <t>L3</t>
        </is>
      </c>
      <c r="E985" s="5" t="n">
        <v>1</v>
      </c>
      <c r="F985" s="5" t="n">
        <v>44400</v>
      </c>
      <c r="G985" s="41" t="n">
        <v>45059</v>
      </c>
      <c r="H985" s="41" t="n"/>
      <c r="I985" s="42">
        <f>IF(H985="",DATE(2099,12,31),H985)</f>
        <v/>
      </c>
      <c r="J985" s="23">
        <f>F985*E985</f>
        <v/>
      </c>
      <c r="K985" s="23">
        <f>J985*INDEX(Settings!$C$31:$C$36,MATCH(D985,Settings!$B$31:$B$36,0))</f>
        <v/>
      </c>
      <c r="L985" s="23">
        <f>J985+K985</f>
        <v/>
      </c>
      <c r="M985" s="23">
        <f>MIN(L985,Settings!$C$25)</f>
        <v/>
      </c>
      <c r="N985" s="23">
        <f>IF(B985="IT",L985*Settings!$C$11+L985*Settings!$C$12,M985*Settings!$C$16+M985*Settings!$C$17+L985*Settings!$C$18+L985*Settings!$C$19+L985*Settings!$C$20+L985*Settings!$C$21*Settings!$C$22)</f>
        <v/>
      </c>
      <c r="O985" s="23">
        <f>IF(B985="IT",J985/Settings!$C$13,0)</f>
        <v/>
      </c>
      <c r="P985" s="23">
        <f>L985+N985+O985</f>
        <v/>
      </c>
    </row>
    <row r="986">
      <c r="A986" s="5" t="inlineStr">
        <is>
          <t>E01500</t>
        </is>
      </c>
      <c r="B986" s="5" t="inlineStr">
        <is>
          <t>PL</t>
        </is>
      </c>
      <c r="C986" s="5" t="inlineStr">
        <is>
          <t>Sales</t>
        </is>
      </c>
      <c r="D986" s="5" t="inlineStr">
        <is>
          <t>L3</t>
        </is>
      </c>
      <c r="E986" s="5" t="n">
        <v>1</v>
      </c>
      <c r="F986" s="5" t="n">
        <v>35800</v>
      </c>
      <c r="G986" s="41" t="n">
        <v>44717</v>
      </c>
      <c r="H986" s="41" t="n"/>
      <c r="I986" s="42">
        <f>IF(H986="",DATE(2099,12,31),H986)</f>
        <v/>
      </c>
      <c r="J986" s="23">
        <f>F986*E986</f>
        <v/>
      </c>
      <c r="K986" s="23">
        <f>J986*INDEX(Settings!$C$31:$C$36,MATCH(D986,Settings!$B$31:$B$36,0))</f>
        <v/>
      </c>
      <c r="L986" s="23">
        <f>J986+K986</f>
        <v/>
      </c>
      <c r="M986" s="23">
        <f>MIN(L986,Settings!$C$25)</f>
        <v/>
      </c>
      <c r="N986" s="23">
        <f>IF(B986="IT",L986*Settings!$C$11+L986*Settings!$C$12,M986*Settings!$C$16+M986*Settings!$C$17+L986*Settings!$C$18+L986*Settings!$C$19+L986*Settings!$C$20+L986*Settings!$C$21*Settings!$C$22)</f>
        <v/>
      </c>
      <c r="O986" s="23">
        <f>IF(B986="IT",J986/Settings!$C$13,0)</f>
        <v/>
      </c>
      <c r="P986" s="23">
        <f>L986+N986+O986</f>
        <v/>
      </c>
    </row>
    <row r="987">
      <c r="A987" s="5" t="inlineStr">
        <is>
          <t>E01501</t>
        </is>
      </c>
      <c r="B987" s="5" t="inlineStr">
        <is>
          <t>IT</t>
        </is>
      </c>
      <c r="C987" s="5" t="inlineStr">
        <is>
          <t>Sales</t>
        </is>
      </c>
      <c r="D987" s="5" t="inlineStr">
        <is>
          <t>L5</t>
        </is>
      </c>
      <c r="E987" s="5" t="n">
        <v>1</v>
      </c>
      <c r="F987" s="5" t="n">
        <v>77650</v>
      </c>
      <c r="G987" s="41" t="n">
        <v>45662</v>
      </c>
      <c r="H987" s="41" t="n"/>
      <c r="I987" s="42">
        <f>IF(H987="",DATE(2099,12,31),H987)</f>
        <v/>
      </c>
      <c r="J987" s="23">
        <f>F987*E987</f>
        <v/>
      </c>
      <c r="K987" s="23">
        <f>J987*INDEX(Settings!$C$31:$C$36,MATCH(D987,Settings!$B$31:$B$36,0))</f>
        <v/>
      </c>
      <c r="L987" s="23">
        <f>J987+K987</f>
        <v/>
      </c>
      <c r="M987" s="23">
        <f>MIN(L987,Settings!$C$25)</f>
        <v/>
      </c>
      <c r="N987" s="23">
        <f>IF(B987="IT",L987*Settings!$C$11+L987*Settings!$C$12,M987*Settings!$C$16+M987*Settings!$C$17+L987*Settings!$C$18+L987*Settings!$C$19+L987*Settings!$C$20+L987*Settings!$C$21*Settings!$C$22)</f>
        <v/>
      </c>
      <c r="O987" s="23">
        <f>IF(B987="IT",J987/Settings!$C$13,0)</f>
        <v/>
      </c>
      <c r="P987" s="23">
        <f>L987+N987+O987</f>
        <v/>
      </c>
    </row>
    <row r="988">
      <c r="A988" s="5" t="inlineStr">
        <is>
          <t>E01502</t>
        </is>
      </c>
      <c r="B988" s="5" t="inlineStr">
        <is>
          <t>PL</t>
        </is>
      </c>
      <c r="C988" s="5" t="inlineStr">
        <is>
          <t>Sales</t>
        </is>
      </c>
      <c r="D988" s="5" t="inlineStr">
        <is>
          <t>L3</t>
        </is>
      </c>
      <c r="E988" s="5" t="n">
        <v>1</v>
      </c>
      <c r="F988" s="5" t="n">
        <v>35150</v>
      </c>
      <c r="G988" s="41" t="n">
        <v>44217</v>
      </c>
      <c r="H988" s="41" t="n"/>
      <c r="I988" s="42">
        <f>IF(H988="",DATE(2099,12,31),H988)</f>
        <v/>
      </c>
      <c r="J988" s="23">
        <f>F988*E988</f>
        <v/>
      </c>
      <c r="K988" s="23">
        <f>J988*INDEX(Settings!$C$31:$C$36,MATCH(D988,Settings!$B$31:$B$36,0))</f>
        <v/>
      </c>
      <c r="L988" s="23">
        <f>J988+K988</f>
        <v/>
      </c>
      <c r="M988" s="23">
        <f>MIN(L988,Settings!$C$25)</f>
        <v/>
      </c>
      <c r="N988" s="23">
        <f>IF(B988="IT",L988*Settings!$C$11+L988*Settings!$C$12,M988*Settings!$C$16+M988*Settings!$C$17+L988*Settings!$C$18+L988*Settings!$C$19+L988*Settings!$C$20+L988*Settings!$C$21*Settings!$C$22)</f>
        <v/>
      </c>
      <c r="O988" s="23">
        <f>IF(B988="IT",J988/Settings!$C$13,0)</f>
        <v/>
      </c>
      <c r="P988" s="23">
        <f>L988+N988+O988</f>
        <v/>
      </c>
    </row>
    <row r="989">
      <c r="A989" s="5" t="inlineStr">
        <is>
          <t>E01503</t>
        </is>
      </c>
      <c r="B989" s="5" t="inlineStr">
        <is>
          <t>PL</t>
        </is>
      </c>
      <c r="C989" s="5" t="inlineStr">
        <is>
          <t>Finance</t>
        </is>
      </c>
      <c r="D989" s="5" t="inlineStr">
        <is>
          <t>L3</t>
        </is>
      </c>
      <c r="E989" s="5" t="n">
        <v>1</v>
      </c>
      <c r="F989" s="5" t="n">
        <v>35850</v>
      </c>
      <c r="G989" s="41" t="n">
        <v>43917</v>
      </c>
      <c r="H989" s="41" t="n"/>
      <c r="I989" s="42">
        <f>IF(H989="",DATE(2099,12,31),H989)</f>
        <v/>
      </c>
      <c r="J989" s="23">
        <f>F989*E989</f>
        <v/>
      </c>
      <c r="K989" s="23">
        <f>J989*INDEX(Settings!$C$31:$C$36,MATCH(D989,Settings!$B$31:$B$36,0))</f>
        <v/>
      </c>
      <c r="L989" s="23">
        <f>J989+K989</f>
        <v/>
      </c>
      <c r="M989" s="23">
        <f>MIN(L989,Settings!$C$25)</f>
        <v/>
      </c>
      <c r="N989" s="23">
        <f>IF(B989="IT",L989*Settings!$C$11+L989*Settings!$C$12,M989*Settings!$C$16+M989*Settings!$C$17+L989*Settings!$C$18+L989*Settings!$C$19+L989*Settings!$C$20+L989*Settings!$C$21*Settings!$C$22)</f>
        <v/>
      </c>
      <c r="O989" s="23">
        <f>IF(B989="IT",J989/Settings!$C$13,0)</f>
        <v/>
      </c>
      <c r="P989" s="23">
        <f>L989+N989+O989</f>
        <v/>
      </c>
    </row>
    <row r="990">
      <c r="A990" s="5" t="inlineStr">
        <is>
          <t>E01505</t>
        </is>
      </c>
      <c r="B990" s="5" t="inlineStr">
        <is>
          <t>PL</t>
        </is>
      </c>
      <c r="C990" s="5" t="inlineStr">
        <is>
          <t>Sales</t>
        </is>
      </c>
      <c r="D990" s="5" t="inlineStr">
        <is>
          <t>L1</t>
        </is>
      </c>
      <c r="E990" s="5" t="n">
        <v>1</v>
      </c>
      <c r="F990" s="5" t="n">
        <v>22650</v>
      </c>
      <c r="G990" s="41" t="n">
        <v>44949</v>
      </c>
      <c r="H990" s="41" t="n"/>
      <c r="I990" s="42">
        <f>IF(H990="",DATE(2099,12,31),H990)</f>
        <v/>
      </c>
      <c r="J990" s="23">
        <f>F990*E990</f>
        <v/>
      </c>
      <c r="K990" s="23">
        <f>J990*INDEX(Settings!$C$31:$C$36,MATCH(D990,Settings!$B$31:$B$36,0))</f>
        <v/>
      </c>
      <c r="L990" s="23">
        <f>J990+K990</f>
        <v/>
      </c>
      <c r="M990" s="23">
        <f>MIN(L990,Settings!$C$25)</f>
        <v/>
      </c>
      <c r="N990" s="23">
        <f>IF(B990="IT",L990*Settings!$C$11+L990*Settings!$C$12,M990*Settings!$C$16+M990*Settings!$C$17+L990*Settings!$C$18+L990*Settings!$C$19+L990*Settings!$C$20+L990*Settings!$C$21*Settings!$C$22)</f>
        <v/>
      </c>
      <c r="O990" s="23">
        <f>IF(B990="IT",J990/Settings!$C$13,0)</f>
        <v/>
      </c>
      <c r="P990" s="23">
        <f>L990+N990+O990</f>
        <v/>
      </c>
    </row>
    <row r="991">
      <c r="A991" s="5" t="inlineStr">
        <is>
          <t>E01507</t>
        </is>
      </c>
      <c r="B991" s="5" t="inlineStr">
        <is>
          <t>PL</t>
        </is>
      </c>
      <c r="C991" s="5" t="inlineStr">
        <is>
          <t>Operations</t>
        </is>
      </c>
      <c r="D991" s="5" t="inlineStr">
        <is>
          <t>L5</t>
        </is>
      </c>
      <c r="E991" s="5" t="n">
        <v>1</v>
      </c>
      <c r="F991" s="5" t="n">
        <v>46900</v>
      </c>
      <c r="G991" s="41" t="n">
        <v>45770</v>
      </c>
      <c r="H991" s="41" t="n"/>
      <c r="I991" s="42">
        <f>IF(H991="",DATE(2099,12,31),H991)</f>
        <v/>
      </c>
      <c r="J991" s="23">
        <f>F991*E991</f>
        <v/>
      </c>
      <c r="K991" s="23">
        <f>J991*INDEX(Settings!$C$31:$C$36,MATCH(D991,Settings!$B$31:$B$36,0))</f>
        <v/>
      </c>
      <c r="L991" s="23">
        <f>J991+K991</f>
        <v/>
      </c>
      <c r="M991" s="23">
        <f>MIN(L991,Settings!$C$25)</f>
        <v/>
      </c>
      <c r="N991" s="23">
        <f>IF(B991="IT",L991*Settings!$C$11+L991*Settings!$C$12,M991*Settings!$C$16+M991*Settings!$C$17+L991*Settings!$C$18+L991*Settings!$C$19+L991*Settings!$C$20+L991*Settings!$C$21*Settings!$C$22)</f>
        <v/>
      </c>
      <c r="O991" s="23">
        <f>IF(B991="IT",J991/Settings!$C$13,0)</f>
        <v/>
      </c>
      <c r="P991" s="23">
        <f>L991+N991+O991</f>
        <v/>
      </c>
    </row>
    <row r="992">
      <c r="A992" s="5" t="inlineStr">
        <is>
          <t>E01508</t>
        </is>
      </c>
      <c r="B992" s="5" t="inlineStr">
        <is>
          <t>PL</t>
        </is>
      </c>
      <c r="C992" s="5" t="inlineStr">
        <is>
          <t>HR</t>
        </is>
      </c>
      <c r="D992" s="5" t="inlineStr">
        <is>
          <t>L4</t>
        </is>
      </c>
      <c r="E992" s="5" t="n">
        <v>1</v>
      </c>
      <c r="F992" s="5" t="n">
        <v>43950</v>
      </c>
      <c r="G992" s="41" t="n">
        <v>45393</v>
      </c>
      <c r="H992" s="41" t="n"/>
      <c r="I992" s="42">
        <f>IF(H992="",DATE(2099,12,31),H992)</f>
        <v/>
      </c>
      <c r="J992" s="23">
        <f>F992*E992</f>
        <v/>
      </c>
      <c r="K992" s="23">
        <f>J992*INDEX(Settings!$C$31:$C$36,MATCH(D992,Settings!$B$31:$B$36,0))</f>
        <v/>
      </c>
      <c r="L992" s="23">
        <f>J992+K992</f>
        <v/>
      </c>
      <c r="M992" s="23">
        <f>MIN(L992,Settings!$C$25)</f>
        <v/>
      </c>
      <c r="N992" s="23">
        <f>IF(B992="IT",L992*Settings!$C$11+L992*Settings!$C$12,M992*Settings!$C$16+M992*Settings!$C$17+L992*Settings!$C$18+L992*Settings!$C$19+L992*Settings!$C$20+L992*Settings!$C$21*Settings!$C$22)</f>
        <v/>
      </c>
      <c r="O992" s="23">
        <f>IF(B992="IT",J992/Settings!$C$13,0)</f>
        <v/>
      </c>
      <c r="P992" s="23">
        <f>L992+N992+O992</f>
        <v/>
      </c>
    </row>
    <row r="993">
      <c r="A993" s="5" t="inlineStr">
        <is>
          <t>E01509</t>
        </is>
      </c>
      <c r="B993" s="5" t="inlineStr">
        <is>
          <t>PL</t>
        </is>
      </c>
      <c r="C993" s="5" t="inlineStr">
        <is>
          <t>HR</t>
        </is>
      </c>
      <c r="D993" s="5" t="inlineStr">
        <is>
          <t>L1</t>
        </is>
      </c>
      <c r="E993" s="5" t="n">
        <v>1</v>
      </c>
      <c r="F993" s="5" t="n">
        <v>17150</v>
      </c>
      <c r="G993" s="41" t="n">
        <v>45899</v>
      </c>
      <c r="H993" s="41" t="n">
        <v>46150</v>
      </c>
      <c r="I993" s="42">
        <f>IF(H993="",DATE(2099,12,31),H993)</f>
        <v/>
      </c>
      <c r="J993" s="23">
        <f>F993*E993</f>
        <v/>
      </c>
      <c r="K993" s="23">
        <f>J993*INDEX(Settings!$C$31:$C$36,MATCH(D993,Settings!$B$31:$B$36,0))</f>
        <v/>
      </c>
      <c r="L993" s="23">
        <f>J993+K993</f>
        <v/>
      </c>
      <c r="M993" s="23">
        <f>MIN(L993,Settings!$C$25)</f>
        <v/>
      </c>
      <c r="N993" s="23">
        <f>IF(B993="IT",L993*Settings!$C$11+L993*Settings!$C$12,M993*Settings!$C$16+M993*Settings!$C$17+L993*Settings!$C$18+L993*Settings!$C$19+L993*Settings!$C$20+L993*Settings!$C$21*Settings!$C$22)</f>
        <v/>
      </c>
      <c r="O993" s="23">
        <f>IF(B993="IT",J993/Settings!$C$13,0)</f>
        <v/>
      </c>
      <c r="P993" s="23">
        <f>L993+N993+O993</f>
        <v/>
      </c>
    </row>
    <row r="994">
      <c r="A994" s="5" t="inlineStr">
        <is>
          <t>E01510</t>
        </is>
      </c>
      <c r="B994" s="5" t="inlineStr">
        <is>
          <t>PL</t>
        </is>
      </c>
      <c r="C994" s="5" t="inlineStr">
        <is>
          <t>Customer Service</t>
        </is>
      </c>
      <c r="D994" s="5" t="inlineStr">
        <is>
          <t>L2</t>
        </is>
      </c>
      <c r="E994" s="5" t="n">
        <v>1</v>
      </c>
      <c r="F994" s="5" t="n">
        <v>22050</v>
      </c>
      <c r="G994" s="41" t="n">
        <v>44049</v>
      </c>
      <c r="H994" s="41" t="n"/>
      <c r="I994" s="42">
        <f>IF(H994="",DATE(2099,12,31),H994)</f>
        <v/>
      </c>
      <c r="J994" s="23">
        <f>F994*E994</f>
        <v/>
      </c>
      <c r="K994" s="23">
        <f>J994*INDEX(Settings!$C$31:$C$36,MATCH(D994,Settings!$B$31:$B$36,0))</f>
        <v/>
      </c>
      <c r="L994" s="23">
        <f>J994+K994</f>
        <v/>
      </c>
      <c r="M994" s="23">
        <f>MIN(L994,Settings!$C$25)</f>
        <v/>
      </c>
      <c r="N994" s="23">
        <f>IF(B994="IT",L994*Settings!$C$11+L994*Settings!$C$12,M994*Settings!$C$16+M994*Settings!$C$17+L994*Settings!$C$18+L994*Settings!$C$19+L994*Settings!$C$20+L994*Settings!$C$21*Settings!$C$22)</f>
        <v/>
      </c>
      <c r="O994" s="23">
        <f>IF(B994="IT",J994/Settings!$C$13,0)</f>
        <v/>
      </c>
      <c r="P994" s="23">
        <f>L994+N994+O994</f>
        <v/>
      </c>
    </row>
    <row r="995">
      <c r="A995" s="5" t="inlineStr">
        <is>
          <t>E01511</t>
        </is>
      </c>
      <c r="B995" s="5" t="inlineStr">
        <is>
          <t>PL</t>
        </is>
      </c>
      <c r="C995" s="5" t="inlineStr">
        <is>
          <t>Operations</t>
        </is>
      </c>
      <c r="D995" s="5" t="inlineStr">
        <is>
          <t>L4</t>
        </is>
      </c>
      <c r="E995" s="5" t="n">
        <v>1</v>
      </c>
      <c r="F995" s="5" t="n">
        <v>38750</v>
      </c>
      <c r="G995" s="41" t="n">
        <v>45040</v>
      </c>
      <c r="H995" s="41" t="n"/>
      <c r="I995" s="42">
        <f>IF(H995="",DATE(2099,12,31),H995)</f>
        <v/>
      </c>
      <c r="J995" s="23">
        <f>F995*E995</f>
        <v/>
      </c>
      <c r="K995" s="23">
        <f>J995*INDEX(Settings!$C$31:$C$36,MATCH(D995,Settings!$B$31:$B$36,0))</f>
        <v/>
      </c>
      <c r="L995" s="23">
        <f>J995+K995</f>
        <v/>
      </c>
      <c r="M995" s="23">
        <f>MIN(L995,Settings!$C$25)</f>
        <v/>
      </c>
      <c r="N995" s="23">
        <f>IF(B995="IT",L995*Settings!$C$11+L995*Settings!$C$12,M995*Settings!$C$16+M995*Settings!$C$17+L995*Settings!$C$18+L995*Settings!$C$19+L995*Settings!$C$20+L995*Settings!$C$21*Settings!$C$22)</f>
        <v/>
      </c>
      <c r="O995" s="23">
        <f>IF(B995="IT",J995/Settings!$C$13,0)</f>
        <v/>
      </c>
      <c r="P995" s="23">
        <f>L995+N995+O995</f>
        <v/>
      </c>
    </row>
    <row r="996">
      <c r="A996" s="5" t="inlineStr">
        <is>
          <t>E01513</t>
        </is>
      </c>
      <c r="B996" s="5" t="inlineStr">
        <is>
          <t>IT</t>
        </is>
      </c>
      <c r="C996" s="5" t="inlineStr">
        <is>
          <t>Customer Service</t>
        </is>
      </c>
      <c r="D996" s="5" t="inlineStr">
        <is>
          <t>L4</t>
        </is>
      </c>
      <c r="E996" s="5" t="n">
        <v>0.8</v>
      </c>
      <c r="F996" s="5" t="n">
        <v>50650</v>
      </c>
      <c r="G996" s="41" t="n">
        <v>44231</v>
      </c>
      <c r="H996" s="41" t="n"/>
      <c r="I996" s="42">
        <f>IF(H996="",DATE(2099,12,31),H996)</f>
        <v/>
      </c>
      <c r="J996" s="23">
        <f>F996*E996</f>
        <v/>
      </c>
      <c r="K996" s="23">
        <f>J996*INDEX(Settings!$C$31:$C$36,MATCH(D996,Settings!$B$31:$B$36,0))</f>
        <v/>
      </c>
      <c r="L996" s="23">
        <f>J996+K996</f>
        <v/>
      </c>
      <c r="M996" s="23">
        <f>MIN(L996,Settings!$C$25)</f>
        <v/>
      </c>
      <c r="N996" s="23">
        <f>IF(B996="IT",L996*Settings!$C$11+L996*Settings!$C$12,M996*Settings!$C$16+M996*Settings!$C$17+L996*Settings!$C$18+L996*Settings!$C$19+L996*Settings!$C$20+L996*Settings!$C$21*Settings!$C$22)</f>
        <v/>
      </c>
      <c r="O996" s="23">
        <f>IF(B996="IT",J996/Settings!$C$13,0)</f>
        <v/>
      </c>
      <c r="P996" s="23">
        <f>L996+N996+O996</f>
        <v/>
      </c>
    </row>
    <row r="997">
      <c r="A997" s="5" t="inlineStr">
        <is>
          <t>E01515</t>
        </is>
      </c>
      <c r="B997" s="5" t="inlineStr">
        <is>
          <t>PL</t>
        </is>
      </c>
      <c r="C997" s="5" t="inlineStr">
        <is>
          <t>Customer Service</t>
        </is>
      </c>
      <c r="D997" s="5" t="inlineStr">
        <is>
          <t>L3</t>
        </is>
      </c>
      <c r="E997" s="5" t="n">
        <v>1</v>
      </c>
      <c r="F997" s="5" t="n">
        <v>36400</v>
      </c>
      <c r="G997" s="41" t="n">
        <v>44625</v>
      </c>
      <c r="H997" s="41" t="n">
        <v>46151</v>
      </c>
      <c r="I997" s="42">
        <f>IF(H997="",DATE(2099,12,31),H997)</f>
        <v/>
      </c>
      <c r="J997" s="23">
        <f>F997*E997</f>
        <v/>
      </c>
      <c r="K997" s="23">
        <f>J997*INDEX(Settings!$C$31:$C$36,MATCH(D997,Settings!$B$31:$B$36,0))</f>
        <v/>
      </c>
      <c r="L997" s="23">
        <f>J997+K997</f>
        <v/>
      </c>
      <c r="M997" s="23">
        <f>MIN(L997,Settings!$C$25)</f>
        <v/>
      </c>
      <c r="N997" s="23">
        <f>IF(B997="IT",L997*Settings!$C$11+L997*Settings!$C$12,M997*Settings!$C$16+M997*Settings!$C$17+L997*Settings!$C$18+L997*Settings!$C$19+L997*Settings!$C$20+L997*Settings!$C$21*Settings!$C$22)</f>
        <v/>
      </c>
      <c r="O997" s="23">
        <f>IF(B997="IT",J997/Settings!$C$13,0)</f>
        <v/>
      </c>
      <c r="P997" s="23">
        <f>L997+N997+O997</f>
        <v/>
      </c>
    </row>
    <row r="998">
      <c r="A998" s="5" t="inlineStr">
        <is>
          <t>E01516</t>
        </is>
      </c>
      <c r="B998" s="5" t="inlineStr">
        <is>
          <t>PL</t>
        </is>
      </c>
      <c r="C998" s="5" t="inlineStr">
        <is>
          <t>Tech</t>
        </is>
      </c>
      <c r="D998" s="5" t="inlineStr">
        <is>
          <t>L5</t>
        </is>
      </c>
      <c r="E998" s="5" t="n">
        <v>1</v>
      </c>
      <c r="F998" s="5" t="n">
        <v>78950</v>
      </c>
      <c r="G998" s="41" t="n">
        <v>44288</v>
      </c>
      <c r="H998" s="41" t="n"/>
      <c r="I998" s="42">
        <f>IF(H998="",DATE(2099,12,31),H998)</f>
        <v/>
      </c>
      <c r="J998" s="23">
        <f>F998*E998</f>
        <v/>
      </c>
      <c r="K998" s="23">
        <f>J998*INDEX(Settings!$C$31:$C$36,MATCH(D998,Settings!$B$31:$B$36,0))</f>
        <v/>
      </c>
      <c r="L998" s="23">
        <f>J998+K998</f>
        <v/>
      </c>
      <c r="M998" s="23">
        <f>MIN(L998,Settings!$C$25)</f>
        <v/>
      </c>
      <c r="N998" s="23">
        <f>IF(B998="IT",L998*Settings!$C$11+L998*Settings!$C$12,M998*Settings!$C$16+M998*Settings!$C$17+L998*Settings!$C$18+L998*Settings!$C$19+L998*Settings!$C$20+L998*Settings!$C$21*Settings!$C$22)</f>
        <v/>
      </c>
      <c r="O998" s="23">
        <f>IF(B998="IT",J998/Settings!$C$13,0)</f>
        <v/>
      </c>
      <c r="P998" s="23">
        <f>L998+N998+O998</f>
        <v/>
      </c>
    </row>
    <row r="999">
      <c r="A999" s="5" t="inlineStr">
        <is>
          <t>E01517</t>
        </is>
      </c>
      <c r="B999" s="5" t="inlineStr">
        <is>
          <t>IT</t>
        </is>
      </c>
      <c r="C999" s="5" t="inlineStr">
        <is>
          <t>Finance</t>
        </is>
      </c>
      <c r="D999" s="5" t="inlineStr">
        <is>
          <t>L3</t>
        </is>
      </c>
      <c r="E999" s="5" t="n">
        <v>1</v>
      </c>
      <c r="F999" s="5" t="n">
        <v>35800</v>
      </c>
      <c r="G999" s="41" t="n">
        <v>46038</v>
      </c>
      <c r="H999" s="41" t="n"/>
      <c r="I999" s="42">
        <f>IF(H999="",DATE(2099,12,31),H999)</f>
        <v/>
      </c>
      <c r="J999" s="23">
        <f>F999*E999</f>
        <v/>
      </c>
      <c r="K999" s="23">
        <f>J999*INDEX(Settings!$C$31:$C$36,MATCH(D999,Settings!$B$31:$B$36,0))</f>
        <v/>
      </c>
      <c r="L999" s="23">
        <f>J999+K999</f>
        <v/>
      </c>
      <c r="M999" s="23">
        <f>MIN(L999,Settings!$C$25)</f>
        <v/>
      </c>
      <c r="N999" s="23">
        <f>IF(B999="IT",L999*Settings!$C$11+L999*Settings!$C$12,M999*Settings!$C$16+M999*Settings!$C$17+L999*Settings!$C$18+L999*Settings!$C$19+L999*Settings!$C$20+L999*Settings!$C$21*Settings!$C$22)</f>
        <v/>
      </c>
      <c r="O999" s="23">
        <f>IF(B999="IT",J999/Settings!$C$13,0)</f>
        <v/>
      </c>
      <c r="P999" s="23">
        <f>L999+N999+O999</f>
        <v/>
      </c>
    </row>
    <row r="1000">
      <c r="A1000" s="5" t="inlineStr">
        <is>
          <t>E01518</t>
        </is>
      </c>
      <c r="B1000" s="5" t="inlineStr">
        <is>
          <t>PL</t>
        </is>
      </c>
      <c r="C1000" s="5" t="inlineStr">
        <is>
          <t>Tech</t>
        </is>
      </c>
      <c r="D1000" s="5" t="inlineStr">
        <is>
          <t>L4</t>
        </is>
      </c>
      <c r="E1000" s="5" t="n">
        <v>1</v>
      </c>
      <c r="F1000" s="5" t="n">
        <v>48400</v>
      </c>
      <c r="G1000" s="41" t="n">
        <v>45766</v>
      </c>
      <c r="H1000" s="41" t="n"/>
      <c r="I1000" s="42">
        <f>IF(H1000="",DATE(2099,12,31),H1000)</f>
        <v/>
      </c>
      <c r="J1000" s="23">
        <f>F1000*E1000</f>
        <v/>
      </c>
      <c r="K1000" s="23">
        <f>J1000*INDEX(Settings!$C$31:$C$36,MATCH(D1000,Settings!$B$31:$B$36,0))</f>
        <v/>
      </c>
      <c r="L1000" s="23">
        <f>J1000+K1000</f>
        <v/>
      </c>
      <c r="M1000" s="23">
        <f>MIN(L1000,Settings!$C$25)</f>
        <v/>
      </c>
      <c r="N1000" s="23">
        <f>IF(B1000="IT",L1000*Settings!$C$11+L1000*Settings!$C$12,M1000*Settings!$C$16+M1000*Settings!$C$17+L1000*Settings!$C$18+L1000*Settings!$C$19+L1000*Settings!$C$20+L1000*Settings!$C$21*Settings!$C$22)</f>
        <v/>
      </c>
      <c r="O1000" s="23">
        <f>IF(B1000="IT",J1000/Settings!$C$13,0)</f>
        <v/>
      </c>
      <c r="P1000" s="23">
        <f>L1000+N1000+O1000</f>
        <v/>
      </c>
    </row>
    <row r="1001">
      <c r="A1001" s="5" t="inlineStr">
        <is>
          <t>E01519</t>
        </is>
      </c>
      <c r="B1001" s="5" t="inlineStr">
        <is>
          <t>PL</t>
        </is>
      </c>
      <c r="C1001" s="5" t="inlineStr">
        <is>
          <t>Operations</t>
        </is>
      </c>
      <c r="D1001" s="5" t="inlineStr">
        <is>
          <t>L4</t>
        </is>
      </c>
      <c r="E1001" s="5" t="n">
        <v>1</v>
      </c>
      <c r="F1001" s="5" t="n">
        <v>48600</v>
      </c>
      <c r="G1001" s="41" t="n">
        <v>45580</v>
      </c>
      <c r="H1001" s="41" t="n"/>
      <c r="I1001" s="42">
        <f>IF(H1001="",DATE(2099,12,31),H1001)</f>
        <v/>
      </c>
      <c r="J1001" s="23">
        <f>F1001*E1001</f>
        <v/>
      </c>
      <c r="K1001" s="23">
        <f>J1001*INDEX(Settings!$C$31:$C$36,MATCH(D1001,Settings!$B$31:$B$36,0))</f>
        <v/>
      </c>
      <c r="L1001" s="23">
        <f>J1001+K1001</f>
        <v/>
      </c>
      <c r="M1001" s="23">
        <f>MIN(L1001,Settings!$C$25)</f>
        <v/>
      </c>
      <c r="N1001" s="23">
        <f>IF(B1001="IT",L1001*Settings!$C$11+L1001*Settings!$C$12,M1001*Settings!$C$16+M1001*Settings!$C$17+L1001*Settings!$C$18+L1001*Settings!$C$19+L1001*Settings!$C$20+L1001*Settings!$C$21*Settings!$C$22)</f>
        <v/>
      </c>
      <c r="O1001" s="23">
        <f>IF(B1001="IT",J1001/Settings!$C$13,0)</f>
        <v/>
      </c>
      <c r="P1001" s="23">
        <f>L1001+N1001+O1001</f>
        <v/>
      </c>
    </row>
    <row r="1002">
      <c r="A1002" s="5" t="inlineStr">
        <is>
          <t>E01521</t>
        </is>
      </c>
      <c r="B1002" s="5" t="inlineStr">
        <is>
          <t>IT</t>
        </is>
      </c>
      <c r="C1002" s="5" t="inlineStr">
        <is>
          <t>Customer Service</t>
        </is>
      </c>
      <c r="D1002" s="5" t="inlineStr">
        <is>
          <t>L2</t>
        </is>
      </c>
      <c r="E1002" s="5" t="n">
        <v>1</v>
      </c>
      <c r="F1002" s="5" t="n">
        <v>27800</v>
      </c>
      <c r="G1002" s="41" t="n">
        <v>45365</v>
      </c>
      <c r="H1002" s="41" t="n"/>
      <c r="I1002" s="42">
        <f>IF(H1002="",DATE(2099,12,31),H1002)</f>
        <v/>
      </c>
      <c r="J1002" s="23">
        <f>F1002*E1002</f>
        <v/>
      </c>
      <c r="K1002" s="23">
        <f>J1002*INDEX(Settings!$C$31:$C$36,MATCH(D1002,Settings!$B$31:$B$36,0))</f>
        <v/>
      </c>
      <c r="L1002" s="23">
        <f>J1002+K1002</f>
        <v/>
      </c>
      <c r="M1002" s="23">
        <f>MIN(L1002,Settings!$C$25)</f>
        <v/>
      </c>
      <c r="N1002" s="23">
        <f>IF(B1002="IT",L1002*Settings!$C$11+L1002*Settings!$C$12,M1002*Settings!$C$16+M1002*Settings!$C$17+L1002*Settings!$C$18+L1002*Settings!$C$19+L1002*Settings!$C$20+L1002*Settings!$C$21*Settings!$C$22)</f>
        <v/>
      </c>
      <c r="O1002" s="23">
        <f>IF(B1002="IT",J1002/Settings!$C$13,0)</f>
        <v/>
      </c>
      <c r="P1002" s="23">
        <f>L1002+N1002+O1002</f>
        <v/>
      </c>
    </row>
    <row r="1003">
      <c r="A1003" s="5" t="inlineStr">
        <is>
          <t>E01522</t>
        </is>
      </c>
      <c r="B1003" s="5" t="inlineStr">
        <is>
          <t>IT</t>
        </is>
      </c>
      <c r="C1003" s="5" t="inlineStr">
        <is>
          <t>HR</t>
        </is>
      </c>
      <c r="D1003" s="5" t="inlineStr">
        <is>
          <t>L1</t>
        </is>
      </c>
      <c r="E1003" s="5" t="n">
        <v>1</v>
      </c>
      <c r="F1003" s="5" t="n">
        <v>20250</v>
      </c>
      <c r="G1003" s="41" t="n">
        <v>46132</v>
      </c>
      <c r="H1003" s="41" t="n"/>
      <c r="I1003" s="42">
        <f>IF(H1003="",DATE(2099,12,31),H1003)</f>
        <v/>
      </c>
      <c r="J1003" s="23">
        <f>F1003*E1003</f>
        <v/>
      </c>
      <c r="K1003" s="23">
        <f>J1003*INDEX(Settings!$C$31:$C$36,MATCH(D1003,Settings!$B$31:$B$36,0))</f>
        <v/>
      </c>
      <c r="L1003" s="23">
        <f>J1003+K1003</f>
        <v/>
      </c>
      <c r="M1003" s="23">
        <f>MIN(L1003,Settings!$C$25)</f>
        <v/>
      </c>
      <c r="N1003" s="23">
        <f>IF(B1003="IT",L1003*Settings!$C$11+L1003*Settings!$C$12,M1003*Settings!$C$16+M1003*Settings!$C$17+L1003*Settings!$C$18+L1003*Settings!$C$19+L1003*Settings!$C$20+L1003*Settings!$C$21*Settings!$C$22)</f>
        <v/>
      </c>
      <c r="O1003" s="23">
        <f>IF(B1003="IT",J1003/Settings!$C$13,0)</f>
        <v/>
      </c>
      <c r="P1003" s="23">
        <f>L1003+N1003+O1003</f>
        <v/>
      </c>
    </row>
    <row r="1004">
      <c r="A1004" s="5" t="inlineStr">
        <is>
          <t>E01524</t>
        </is>
      </c>
      <c r="B1004" s="5" t="inlineStr">
        <is>
          <t>IT</t>
        </is>
      </c>
      <c r="C1004" s="5" t="inlineStr">
        <is>
          <t>Operations</t>
        </is>
      </c>
      <c r="D1004" s="5" t="inlineStr">
        <is>
          <t>L1</t>
        </is>
      </c>
      <c r="E1004" s="5" t="n">
        <v>0.8</v>
      </c>
      <c r="F1004" s="5" t="n">
        <v>26200</v>
      </c>
      <c r="G1004" s="41" t="n">
        <v>44337</v>
      </c>
      <c r="H1004" s="41" t="n"/>
      <c r="I1004" s="42">
        <f>IF(H1004="",DATE(2099,12,31),H1004)</f>
        <v/>
      </c>
      <c r="J1004" s="23">
        <f>F1004*E1004</f>
        <v/>
      </c>
      <c r="K1004" s="23">
        <f>J1004*INDEX(Settings!$C$31:$C$36,MATCH(D1004,Settings!$B$31:$B$36,0))</f>
        <v/>
      </c>
      <c r="L1004" s="23">
        <f>J1004+K1004</f>
        <v/>
      </c>
      <c r="M1004" s="23">
        <f>MIN(L1004,Settings!$C$25)</f>
        <v/>
      </c>
      <c r="N1004" s="23">
        <f>IF(B1004="IT",L1004*Settings!$C$11+L1004*Settings!$C$12,M1004*Settings!$C$16+M1004*Settings!$C$17+L1004*Settings!$C$18+L1004*Settings!$C$19+L1004*Settings!$C$20+L1004*Settings!$C$21*Settings!$C$22)</f>
        <v/>
      </c>
      <c r="O1004" s="23">
        <f>IF(B1004="IT",J1004/Settings!$C$13,0)</f>
        <v/>
      </c>
      <c r="P1004" s="23">
        <f>L1004+N1004+O1004</f>
        <v/>
      </c>
    </row>
    <row r="1005">
      <c r="A1005" s="5" t="inlineStr">
        <is>
          <t>E01525</t>
        </is>
      </c>
      <c r="B1005" s="5" t="inlineStr">
        <is>
          <t>PL</t>
        </is>
      </c>
      <c r="C1005" s="5" t="inlineStr">
        <is>
          <t>Finance</t>
        </is>
      </c>
      <c r="D1005" s="5" t="inlineStr">
        <is>
          <t>L5</t>
        </is>
      </c>
      <c r="E1005" s="5" t="n">
        <v>1</v>
      </c>
      <c r="F1005" s="5" t="n">
        <v>57150</v>
      </c>
      <c r="G1005" s="41" t="n">
        <v>45984</v>
      </c>
      <c r="H1005" s="41" t="n"/>
      <c r="I1005" s="42">
        <f>IF(H1005="",DATE(2099,12,31),H1005)</f>
        <v/>
      </c>
      <c r="J1005" s="23">
        <f>F1005*E1005</f>
        <v/>
      </c>
      <c r="K1005" s="23">
        <f>J1005*INDEX(Settings!$C$31:$C$36,MATCH(D1005,Settings!$B$31:$B$36,0))</f>
        <v/>
      </c>
      <c r="L1005" s="23">
        <f>J1005+K1005</f>
        <v/>
      </c>
      <c r="M1005" s="23">
        <f>MIN(L1005,Settings!$C$25)</f>
        <v/>
      </c>
      <c r="N1005" s="23">
        <f>IF(B1005="IT",L1005*Settings!$C$11+L1005*Settings!$C$12,M1005*Settings!$C$16+M1005*Settings!$C$17+L1005*Settings!$C$18+L1005*Settings!$C$19+L1005*Settings!$C$20+L1005*Settings!$C$21*Settings!$C$22)</f>
        <v/>
      </c>
      <c r="O1005" s="23">
        <f>IF(B1005="IT",J1005/Settings!$C$13,0)</f>
        <v/>
      </c>
      <c r="P1005" s="23">
        <f>L1005+N1005+O1005</f>
        <v/>
      </c>
    </row>
    <row r="1006">
      <c r="A1006" s="5" t="inlineStr">
        <is>
          <t>E01527</t>
        </is>
      </c>
      <c r="B1006" s="5" t="inlineStr">
        <is>
          <t>IT</t>
        </is>
      </c>
      <c r="C1006" s="5" t="inlineStr">
        <is>
          <t>Sales</t>
        </is>
      </c>
      <c r="D1006" s="5" t="inlineStr">
        <is>
          <t>L4</t>
        </is>
      </c>
      <c r="E1006" s="5" t="n">
        <v>1</v>
      </c>
      <c r="F1006" s="5" t="n">
        <v>59400</v>
      </c>
      <c r="G1006" s="41" t="n">
        <v>45117</v>
      </c>
      <c r="H1006" s="41" t="n"/>
      <c r="I1006" s="42">
        <f>IF(H1006="",DATE(2099,12,31),H1006)</f>
        <v/>
      </c>
      <c r="J1006" s="23">
        <f>F1006*E1006</f>
        <v/>
      </c>
      <c r="K1006" s="23">
        <f>J1006*INDEX(Settings!$C$31:$C$36,MATCH(D1006,Settings!$B$31:$B$36,0))</f>
        <v/>
      </c>
      <c r="L1006" s="23">
        <f>J1006+K1006</f>
        <v/>
      </c>
      <c r="M1006" s="23">
        <f>MIN(L1006,Settings!$C$25)</f>
        <v/>
      </c>
      <c r="N1006" s="23">
        <f>IF(B1006="IT",L1006*Settings!$C$11+L1006*Settings!$C$12,M1006*Settings!$C$16+M1006*Settings!$C$17+L1006*Settings!$C$18+L1006*Settings!$C$19+L1006*Settings!$C$20+L1006*Settings!$C$21*Settings!$C$22)</f>
        <v/>
      </c>
      <c r="O1006" s="23">
        <f>IF(B1006="IT",J1006/Settings!$C$13,0)</f>
        <v/>
      </c>
      <c r="P1006" s="23">
        <f>L1006+N1006+O1006</f>
        <v/>
      </c>
    </row>
    <row r="1007">
      <c r="A1007" s="5" t="inlineStr">
        <is>
          <t>E01530</t>
        </is>
      </c>
      <c r="B1007" s="5" t="inlineStr">
        <is>
          <t>IT</t>
        </is>
      </c>
      <c r="C1007" s="5" t="inlineStr">
        <is>
          <t>Sales</t>
        </is>
      </c>
      <c r="D1007" s="5" t="inlineStr">
        <is>
          <t>L3</t>
        </is>
      </c>
      <c r="E1007" s="5" t="n">
        <v>1</v>
      </c>
      <c r="F1007" s="5" t="n">
        <v>40100</v>
      </c>
      <c r="G1007" s="41" t="n">
        <v>45853</v>
      </c>
      <c r="H1007" s="41" t="n"/>
      <c r="I1007" s="42">
        <f>IF(H1007="",DATE(2099,12,31),H1007)</f>
        <v/>
      </c>
      <c r="J1007" s="23">
        <f>F1007*E1007</f>
        <v/>
      </c>
      <c r="K1007" s="23">
        <f>J1007*INDEX(Settings!$C$31:$C$36,MATCH(D1007,Settings!$B$31:$B$36,0))</f>
        <v/>
      </c>
      <c r="L1007" s="23">
        <f>J1007+K1007</f>
        <v/>
      </c>
      <c r="M1007" s="23">
        <f>MIN(L1007,Settings!$C$25)</f>
        <v/>
      </c>
      <c r="N1007" s="23">
        <f>IF(B1007="IT",L1007*Settings!$C$11+L1007*Settings!$C$12,M1007*Settings!$C$16+M1007*Settings!$C$17+L1007*Settings!$C$18+L1007*Settings!$C$19+L1007*Settings!$C$20+L1007*Settings!$C$21*Settings!$C$22)</f>
        <v/>
      </c>
      <c r="O1007" s="23">
        <f>IF(B1007="IT",J1007/Settings!$C$13,0)</f>
        <v/>
      </c>
      <c r="P1007" s="23">
        <f>L1007+N1007+O1007</f>
        <v/>
      </c>
    </row>
    <row r="1008">
      <c r="A1008" s="5" t="inlineStr">
        <is>
          <t>E01531</t>
        </is>
      </c>
      <c r="B1008" s="5" t="inlineStr">
        <is>
          <t>PL</t>
        </is>
      </c>
      <c r="C1008" s="5" t="inlineStr">
        <is>
          <t>Operations</t>
        </is>
      </c>
      <c r="D1008" s="5" t="inlineStr">
        <is>
          <t>L2</t>
        </is>
      </c>
      <c r="E1008" s="5" t="n">
        <v>1</v>
      </c>
      <c r="F1008" s="5" t="n">
        <v>25200</v>
      </c>
      <c r="G1008" s="41" t="n">
        <v>44301</v>
      </c>
      <c r="H1008" s="41" t="n"/>
      <c r="I1008" s="42">
        <f>IF(H1008="",DATE(2099,12,31),H1008)</f>
        <v/>
      </c>
      <c r="J1008" s="23">
        <f>F1008*E1008</f>
        <v/>
      </c>
      <c r="K1008" s="23">
        <f>J1008*INDEX(Settings!$C$31:$C$36,MATCH(D1008,Settings!$B$31:$B$36,0))</f>
        <v/>
      </c>
      <c r="L1008" s="23">
        <f>J1008+K1008</f>
        <v/>
      </c>
      <c r="M1008" s="23">
        <f>MIN(L1008,Settings!$C$25)</f>
        <v/>
      </c>
      <c r="N1008" s="23">
        <f>IF(B1008="IT",L1008*Settings!$C$11+L1008*Settings!$C$12,M1008*Settings!$C$16+M1008*Settings!$C$17+L1008*Settings!$C$18+L1008*Settings!$C$19+L1008*Settings!$C$20+L1008*Settings!$C$21*Settings!$C$22)</f>
        <v/>
      </c>
      <c r="O1008" s="23">
        <f>IF(B1008="IT",J1008/Settings!$C$13,0)</f>
        <v/>
      </c>
      <c r="P1008" s="23">
        <f>L1008+N1008+O1008</f>
        <v/>
      </c>
    </row>
    <row r="1009">
      <c r="A1009" s="5" t="inlineStr">
        <is>
          <t>E01533</t>
        </is>
      </c>
      <c r="B1009" s="5" t="inlineStr">
        <is>
          <t>PL</t>
        </is>
      </c>
      <c r="C1009" s="5" t="inlineStr">
        <is>
          <t>Sales</t>
        </is>
      </c>
      <c r="D1009" s="5" t="inlineStr">
        <is>
          <t>L3</t>
        </is>
      </c>
      <c r="E1009" s="5" t="n">
        <v>1</v>
      </c>
      <c r="F1009" s="5" t="n">
        <v>35700</v>
      </c>
      <c r="G1009" s="41" t="n">
        <v>45456</v>
      </c>
      <c r="H1009" s="41" t="n">
        <v>46192</v>
      </c>
      <c r="I1009" s="42">
        <f>IF(H1009="",DATE(2099,12,31),H1009)</f>
        <v/>
      </c>
      <c r="J1009" s="23">
        <f>F1009*E1009</f>
        <v/>
      </c>
      <c r="K1009" s="23">
        <f>J1009*INDEX(Settings!$C$31:$C$36,MATCH(D1009,Settings!$B$31:$B$36,0))</f>
        <v/>
      </c>
      <c r="L1009" s="23">
        <f>J1009+K1009</f>
        <v/>
      </c>
      <c r="M1009" s="23">
        <f>MIN(L1009,Settings!$C$25)</f>
        <v/>
      </c>
      <c r="N1009" s="23">
        <f>IF(B1009="IT",L1009*Settings!$C$11+L1009*Settings!$C$12,M1009*Settings!$C$16+M1009*Settings!$C$17+L1009*Settings!$C$18+L1009*Settings!$C$19+L1009*Settings!$C$20+L1009*Settings!$C$21*Settings!$C$22)</f>
        <v/>
      </c>
      <c r="O1009" s="23">
        <f>IF(B1009="IT",J1009/Settings!$C$13,0)</f>
        <v/>
      </c>
      <c r="P1009" s="23">
        <f>L1009+N1009+O1009</f>
        <v/>
      </c>
    </row>
    <row r="1010">
      <c r="A1010" s="5" t="inlineStr">
        <is>
          <t>E01534</t>
        </is>
      </c>
      <c r="B1010" s="5" t="inlineStr">
        <is>
          <t>IT</t>
        </is>
      </c>
      <c r="C1010" s="5" t="inlineStr">
        <is>
          <t>Tech</t>
        </is>
      </c>
      <c r="D1010" s="5" t="inlineStr">
        <is>
          <t>L2</t>
        </is>
      </c>
      <c r="E1010" s="5" t="n">
        <v>1</v>
      </c>
      <c r="F1010" s="5" t="n">
        <v>36550</v>
      </c>
      <c r="G1010" s="41" t="n">
        <v>46008</v>
      </c>
      <c r="H1010" s="41" t="n"/>
      <c r="I1010" s="42">
        <f>IF(H1010="",DATE(2099,12,31),H1010)</f>
        <v/>
      </c>
      <c r="J1010" s="23">
        <f>F1010*E1010</f>
        <v/>
      </c>
      <c r="K1010" s="23">
        <f>J1010*INDEX(Settings!$C$31:$C$36,MATCH(D1010,Settings!$B$31:$B$36,0))</f>
        <v/>
      </c>
      <c r="L1010" s="23">
        <f>J1010+K1010</f>
        <v/>
      </c>
      <c r="M1010" s="23">
        <f>MIN(L1010,Settings!$C$25)</f>
        <v/>
      </c>
      <c r="N1010" s="23">
        <f>IF(B1010="IT",L1010*Settings!$C$11+L1010*Settings!$C$12,M1010*Settings!$C$16+M1010*Settings!$C$17+L1010*Settings!$C$18+L1010*Settings!$C$19+L1010*Settings!$C$20+L1010*Settings!$C$21*Settings!$C$22)</f>
        <v/>
      </c>
      <c r="O1010" s="23">
        <f>IF(B1010="IT",J1010/Settings!$C$13,0)</f>
        <v/>
      </c>
      <c r="P1010" s="23">
        <f>L1010+N1010+O1010</f>
        <v/>
      </c>
    </row>
    <row r="1011">
      <c r="A1011" s="5" t="inlineStr">
        <is>
          <t>E01535</t>
        </is>
      </c>
      <c r="B1011" s="5" t="inlineStr">
        <is>
          <t>IT</t>
        </is>
      </c>
      <c r="C1011" s="5" t="inlineStr">
        <is>
          <t>Tech</t>
        </is>
      </c>
      <c r="D1011" s="5" t="inlineStr">
        <is>
          <t>L2</t>
        </is>
      </c>
      <c r="E1011" s="5" t="n">
        <v>1</v>
      </c>
      <c r="F1011" s="5" t="n">
        <v>37450</v>
      </c>
      <c r="G1011" s="41" t="n">
        <v>44898</v>
      </c>
      <c r="H1011" s="41" t="n"/>
      <c r="I1011" s="42">
        <f>IF(H1011="",DATE(2099,12,31),H1011)</f>
        <v/>
      </c>
      <c r="J1011" s="23">
        <f>F1011*E1011</f>
        <v/>
      </c>
      <c r="K1011" s="23">
        <f>J1011*INDEX(Settings!$C$31:$C$36,MATCH(D1011,Settings!$B$31:$B$36,0))</f>
        <v/>
      </c>
      <c r="L1011" s="23">
        <f>J1011+K1011</f>
        <v/>
      </c>
      <c r="M1011" s="23">
        <f>MIN(L1011,Settings!$C$25)</f>
        <v/>
      </c>
      <c r="N1011" s="23">
        <f>IF(B1011="IT",L1011*Settings!$C$11+L1011*Settings!$C$12,M1011*Settings!$C$16+M1011*Settings!$C$17+L1011*Settings!$C$18+L1011*Settings!$C$19+L1011*Settings!$C$20+L1011*Settings!$C$21*Settings!$C$22)</f>
        <v/>
      </c>
      <c r="O1011" s="23">
        <f>IF(B1011="IT",J1011/Settings!$C$13,0)</f>
        <v/>
      </c>
      <c r="P1011" s="23">
        <f>L1011+N1011+O1011</f>
        <v/>
      </c>
    </row>
    <row r="1012">
      <c r="A1012" s="5" t="inlineStr">
        <is>
          <t>E01536</t>
        </is>
      </c>
      <c r="B1012" s="5" t="inlineStr">
        <is>
          <t>IT</t>
        </is>
      </c>
      <c r="C1012" s="5" t="inlineStr">
        <is>
          <t>Tech</t>
        </is>
      </c>
      <c r="D1012" s="5" t="inlineStr">
        <is>
          <t>L2</t>
        </is>
      </c>
      <c r="E1012" s="5" t="n">
        <v>1</v>
      </c>
      <c r="F1012" s="5" t="n">
        <v>37750</v>
      </c>
      <c r="G1012" s="41" t="n">
        <v>45995</v>
      </c>
      <c r="H1012" s="41" t="n"/>
      <c r="I1012" s="42">
        <f>IF(H1012="",DATE(2099,12,31),H1012)</f>
        <v/>
      </c>
      <c r="J1012" s="23">
        <f>F1012*E1012</f>
        <v/>
      </c>
      <c r="K1012" s="23">
        <f>J1012*INDEX(Settings!$C$31:$C$36,MATCH(D1012,Settings!$B$31:$B$36,0))</f>
        <v/>
      </c>
      <c r="L1012" s="23">
        <f>J1012+K1012</f>
        <v/>
      </c>
      <c r="M1012" s="23">
        <f>MIN(L1012,Settings!$C$25)</f>
        <v/>
      </c>
      <c r="N1012" s="23">
        <f>IF(B1012="IT",L1012*Settings!$C$11+L1012*Settings!$C$12,M1012*Settings!$C$16+M1012*Settings!$C$17+L1012*Settings!$C$18+L1012*Settings!$C$19+L1012*Settings!$C$20+L1012*Settings!$C$21*Settings!$C$22)</f>
        <v/>
      </c>
      <c r="O1012" s="23">
        <f>IF(B1012="IT",J1012/Settings!$C$13,0)</f>
        <v/>
      </c>
      <c r="P1012" s="23">
        <f>L1012+N1012+O1012</f>
        <v/>
      </c>
    </row>
    <row r="1013">
      <c r="A1013" s="5" t="inlineStr">
        <is>
          <t>E01537</t>
        </is>
      </c>
      <c r="B1013" s="5" t="inlineStr">
        <is>
          <t>PL</t>
        </is>
      </c>
      <c r="C1013" s="5" t="inlineStr">
        <is>
          <t>HR</t>
        </is>
      </c>
      <c r="D1013" s="5" t="inlineStr">
        <is>
          <t>L3</t>
        </is>
      </c>
      <c r="E1013" s="5" t="n">
        <v>1</v>
      </c>
      <c r="F1013" s="5" t="n">
        <v>28050</v>
      </c>
      <c r="G1013" s="41" t="n">
        <v>45700</v>
      </c>
      <c r="H1013" s="41" t="n">
        <v>45902</v>
      </c>
      <c r="I1013" s="42">
        <f>IF(H1013="",DATE(2099,12,31),H1013)</f>
        <v/>
      </c>
      <c r="J1013" s="23">
        <f>F1013*E1013</f>
        <v/>
      </c>
      <c r="K1013" s="23">
        <f>J1013*INDEX(Settings!$C$31:$C$36,MATCH(D1013,Settings!$B$31:$B$36,0))</f>
        <v/>
      </c>
      <c r="L1013" s="23">
        <f>J1013+K1013</f>
        <v/>
      </c>
      <c r="M1013" s="23">
        <f>MIN(L1013,Settings!$C$25)</f>
        <v/>
      </c>
      <c r="N1013" s="23">
        <f>IF(B1013="IT",L1013*Settings!$C$11+L1013*Settings!$C$12,M1013*Settings!$C$16+M1013*Settings!$C$17+L1013*Settings!$C$18+L1013*Settings!$C$19+L1013*Settings!$C$20+L1013*Settings!$C$21*Settings!$C$22)</f>
        <v/>
      </c>
      <c r="O1013" s="23">
        <f>IF(B1013="IT",J1013/Settings!$C$13,0)</f>
        <v/>
      </c>
      <c r="P1013" s="23">
        <f>L1013+N1013+O1013</f>
        <v/>
      </c>
    </row>
    <row r="1014">
      <c r="A1014" s="5" t="inlineStr">
        <is>
          <t>E01538</t>
        </is>
      </c>
      <c r="B1014" s="5" t="inlineStr">
        <is>
          <t>IT</t>
        </is>
      </c>
      <c r="C1014" s="5" t="inlineStr">
        <is>
          <t>Sales</t>
        </is>
      </c>
      <c r="D1014" s="5" t="inlineStr">
        <is>
          <t>L2</t>
        </is>
      </c>
      <c r="E1014" s="5" t="n">
        <v>1</v>
      </c>
      <c r="F1014" s="5" t="n">
        <v>35700</v>
      </c>
      <c r="G1014" s="41" t="n">
        <v>45083</v>
      </c>
      <c r="H1014" s="41" t="n"/>
      <c r="I1014" s="42">
        <f>IF(H1014="",DATE(2099,12,31),H1014)</f>
        <v/>
      </c>
      <c r="J1014" s="23">
        <f>F1014*E1014</f>
        <v/>
      </c>
      <c r="K1014" s="23">
        <f>J1014*INDEX(Settings!$C$31:$C$36,MATCH(D1014,Settings!$B$31:$B$36,0))</f>
        <v/>
      </c>
      <c r="L1014" s="23">
        <f>J1014+K1014</f>
        <v/>
      </c>
      <c r="M1014" s="23">
        <f>MIN(L1014,Settings!$C$25)</f>
        <v/>
      </c>
      <c r="N1014" s="23">
        <f>IF(B1014="IT",L1014*Settings!$C$11+L1014*Settings!$C$12,M1014*Settings!$C$16+M1014*Settings!$C$17+L1014*Settings!$C$18+L1014*Settings!$C$19+L1014*Settings!$C$20+L1014*Settings!$C$21*Settings!$C$22)</f>
        <v/>
      </c>
      <c r="O1014" s="23">
        <f>IF(B1014="IT",J1014/Settings!$C$13,0)</f>
        <v/>
      </c>
      <c r="P1014" s="23">
        <f>L1014+N1014+O1014</f>
        <v/>
      </c>
    </row>
    <row r="1015">
      <c r="A1015" s="5" t="inlineStr">
        <is>
          <t>E01541</t>
        </is>
      </c>
      <c r="B1015" s="5" t="inlineStr">
        <is>
          <t>IT</t>
        </is>
      </c>
      <c r="C1015" s="5" t="inlineStr">
        <is>
          <t>Operations</t>
        </is>
      </c>
      <c r="D1015" s="5" t="inlineStr">
        <is>
          <t>L4</t>
        </is>
      </c>
      <c r="E1015" s="5" t="n">
        <v>1</v>
      </c>
      <c r="F1015" s="5" t="n">
        <v>50700</v>
      </c>
      <c r="G1015" s="41" t="n">
        <v>44852</v>
      </c>
      <c r="H1015" s="41" t="n"/>
      <c r="I1015" s="42">
        <f>IF(H1015="",DATE(2099,12,31),H1015)</f>
        <v/>
      </c>
      <c r="J1015" s="23">
        <f>F1015*E1015</f>
        <v/>
      </c>
      <c r="K1015" s="23">
        <f>J1015*INDEX(Settings!$C$31:$C$36,MATCH(D1015,Settings!$B$31:$B$36,0))</f>
        <v/>
      </c>
      <c r="L1015" s="23">
        <f>J1015+K1015</f>
        <v/>
      </c>
      <c r="M1015" s="23">
        <f>MIN(L1015,Settings!$C$25)</f>
        <v/>
      </c>
      <c r="N1015" s="23">
        <f>IF(B1015="IT",L1015*Settings!$C$11+L1015*Settings!$C$12,M1015*Settings!$C$16+M1015*Settings!$C$17+L1015*Settings!$C$18+L1015*Settings!$C$19+L1015*Settings!$C$20+L1015*Settings!$C$21*Settings!$C$22)</f>
        <v/>
      </c>
      <c r="O1015" s="23">
        <f>IF(B1015="IT",J1015/Settings!$C$13,0)</f>
        <v/>
      </c>
      <c r="P1015" s="23">
        <f>L1015+N1015+O1015</f>
        <v/>
      </c>
    </row>
    <row r="1016">
      <c r="A1016" s="5" t="inlineStr">
        <is>
          <t>E01544</t>
        </is>
      </c>
      <c r="B1016" s="5" t="inlineStr">
        <is>
          <t>IT</t>
        </is>
      </c>
      <c r="C1016" s="5" t="inlineStr">
        <is>
          <t>Operations</t>
        </is>
      </c>
      <c r="D1016" s="5" t="inlineStr">
        <is>
          <t>L2</t>
        </is>
      </c>
      <c r="E1016" s="5" t="n">
        <v>1</v>
      </c>
      <c r="F1016" s="5" t="n">
        <v>27500</v>
      </c>
      <c r="G1016" s="41" t="n">
        <v>45417</v>
      </c>
      <c r="H1016" s="41" t="n"/>
      <c r="I1016" s="42">
        <f>IF(H1016="",DATE(2099,12,31),H1016)</f>
        <v/>
      </c>
      <c r="J1016" s="23">
        <f>F1016*E1016</f>
        <v/>
      </c>
      <c r="K1016" s="23">
        <f>J1016*INDEX(Settings!$C$31:$C$36,MATCH(D1016,Settings!$B$31:$B$36,0))</f>
        <v/>
      </c>
      <c r="L1016" s="23">
        <f>J1016+K1016</f>
        <v/>
      </c>
      <c r="M1016" s="23">
        <f>MIN(L1016,Settings!$C$25)</f>
        <v/>
      </c>
      <c r="N1016" s="23">
        <f>IF(B1016="IT",L1016*Settings!$C$11+L1016*Settings!$C$12,M1016*Settings!$C$16+M1016*Settings!$C$17+L1016*Settings!$C$18+L1016*Settings!$C$19+L1016*Settings!$C$20+L1016*Settings!$C$21*Settings!$C$22)</f>
        <v/>
      </c>
      <c r="O1016" s="23">
        <f>IF(B1016="IT",J1016/Settings!$C$13,0)</f>
        <v/>
      </c>
      <c r="P1016" s="23">
        <f>L1016+N1016+O1016</f>
        <v/>
      </c>
    </row>
    <row r="1017">
      <c r="A1017" s="5" t="inlineStr">
        <is>
          <t>E01547</t>
        </is>
      </c>
      <c r="B1017" s="5" t="inlineStr">
        <is>
          <t>PL</t>
        </is>
      </c>
      <c r="C1017" s="5" t="inlineStr">
        <is>
          <t>Operations</t>
        </is>
      </c>
      <c r="D1017" s="5" t="inlineStr">
        <is>
          <t>L1</t>
        </is>
      </c>
      <c r="E1017" s="5" t="n">
        <v>1</v>
      </c>
      <c r="F1017" s="5" t="n">
        <v>20550</v>
      </c>
      <c r="G1017" s="41" t="n">
        <v>46063</v>
      </c>
      <c r="H1017" s="41" t="n"/>
      <c r="I1017" s="42">
        <f>IF(H1017="",DATE(2099,12,31),H1017)</f>
        <v/>
      </c>
      <c r="J1017" s="23">
        <f>F1017*E1017</f>
        <v/>
      </c>
      <c r="K1017" s="23">
        <f>J1017*INDEX(Settings!$C$31:$C$36,MATCH(D1017,Settings!$B$31:$B$36,0))</f>
        <v/>
      </c>
      <c r="L1017" s="23">
        <f>J1017+K1017</f>
        <v/>
      </c>
      <c r="M1017" s="23">
        <f>MIN(L1017,Settings!$C$25)</f>
        <v/>
      </c>
      <c r="N1017" s="23">
        <f>IF(B1017="IT",L1017*Settings!$C$11+L1017*Settings!$C$12,M1017*Settings!$C$16+M1017*Settings!$C$17+L1017*Settings!$C$18+L1017*Settings!$C$19+L1017*Settings!$C$20+L1017*Settings!$C$21*Settings!$C$22)</f>
        <v/>
      </c>
      <c r="O1017" s="23">
        <f>IF(B1017="IT",J1017/Settings!$C$13,0)</f>
        <v/>
      </c>
      <c r="P1017" s="23">
        <f>L1017+N1017+O1017</f>
        <v/>
      </c>
    </row>
    <row r="1018">
      <c r="A1018" s="5" t="inlineStr">
        <is>
          <t>E01550</t>
        </is>
      </c>
      <c r="B1018" s="5" t="inlineStr">
        <is>
          <t>PL</t>
        </is>
      </c>
      <c r="C1018" s="5" t="inlineStr">
        <is>
          <t>Customer Service</t>
        </is>
      </c>
      <c r="D1018" s="5" t="inlineStr">
        <is>
          <t>L1</t>
        </is>
      </c>
      <c r="E1018" s="5" t="n">
        <v>1</v>
      </c>
      <c r="F1018" s="5" t="n">
        <v>19200</v>
      </c>
      <c r="G1018" s="41" t="n">
        <v>46021</v>
      </c>
      <c r="H1018" s="41" t="n"/>
      <c r="I1018" s="42">
        <f>IF(H1018="",DATE(2099,12,31),H1018)</f>
        <v/>
      </c>
      <c r="J1018" s="23">
        <f>F1018*E1018</f>
        <v/>
      </c>
      <c r="K1018" s="23">
        <f>J1018*INDEX(Settings!$C$31:$C$36,MATCH(D1018,Settings!$B$31:$B$36,0))</f>
        <v/>
      </c>
      <c r="L1018" s="23">
        <f>J1018+K1018</f>
        <v/>
      </c>
      <c r="M1018" s="23">
        <f>MIN(L1018,Settings!$C$25)</f>
        <v/>
      </c>
      <c r="N1018" s="23">
        <f>IF(B1018="IT",L1018*Settings!$C$11+L1018*Settings!$C$12,M1018*Settings!$C$16+M1018*Settings!$C$17+L1018*Settings!$C$18+L1018*Settings!$C$19+L1018*Settings!$C$20+L1018*Settings!$C$21*Settings!$C$22)</f>
        <v/>
      </c>
      <c r="O1018" s="23">
        <f>IF(B1018="IT",J1018/Settings!$C$13,0)</f>
        <v/>
      </c>
      <c r="P1018" s="23">
        <f>L1018+N1018+O1018</f>
        <v/>
      </c>
    </row>
    <row r="1019">
      <c r="A1019" s="5" t="inlineStr">
        <is>
          <t>E01551</t>
        </is>
      </c>
      <c r="B1019" s="5" t="inlineStr">
        <is>
          <t>IT</t>
        </is>
      </c>
      <c r="C1019" s="5" t="inlineStr">
        <is>
          <t>Tech</t>
        </is>
      </c>
      <c r="D1019" s="5" t="inlineStr">
        <is>
          <t>L3</t>
        </is>
      </c>
      <c r="E1019" s="5" t="n">
        <v>1</v>
      </c>
      <c r="F1019" s="5" t="n">
        <v>56650</v>
      </c>
      <c r="G1019" s="41" t="n">
        <v>45628</v>
      </c>
      <c r="H1019" s="41" t="n"/>
      <c r="I1019" s="42">
        <f>IF(H1019="",DATE(2099,12,31),H1019)</f>
        <v/>
      </c>
      <c r="J1019" s="23">
        <f>F1019*E1019</f>
        <v/>
      </c>
      <c r="K1019" s="23">
        <f>J1019*INDEX(Settings!$C$31:$C$36,MATCH(D1019,Settings!$B$31:$B$36,0))</f>
        <v/>
      </c>
      <c r="L1019" s="23">
        <f>J1019+K1019</f>
        <v/>
      </c>
      <c r="M1019" s="23">
        <f>MIN(L1019,Settings!$C$25)</f>
        <v/>
      </c>
      <c r="N1019" s="23">
        <f>IF(B1019="IT",L1019*Settings!$C$11+L1019*Settings!$C$12,M1019*Settings!$C$16+M1019*Settings!$C$17+L1019*Settings!$C$18+L1019*Settings!$C$19+L1019*Settings!$C$20+L1019*Settings!$C$21*Settings!$C$22)</f>
        <v/>
      </c>
      <c r="O1019" s="23">
        <f>IF(B1019="IT",J1019/Settings!$C$13,0)</f>
        <v/>
      </c>
      <c r="P1019" s="23">
        <f>L1019+N1019+O1019</f>
        <v/>
      </c>
    </row>
    <row r="1020">
      <c r="A1020" s="5" t="inlineStr">
        <is>
          <t>E01552</t>
        </is>
      </c>
      <c r="B1020" s="5" t="inlineStr">
        <is>
          <t>PL</t>
        </is>
      </c>
      <c r="C1020" s="5" t="inlineStr">
        <is>
          <t>Finance</t>
        </is>
      </c>
      <c r="D1020" s="5" t="inlineStr">
        <is>
          <t>L4</t>
        </is>
      </c>
      <c r="E1020" s="5" t="n">
        <v>1</v>
      </c>
      <c r="F1020" s="5" t="n">
        <v>56150</v>
      </c>
      <c r="G1020" s="41" t="n">
        <v>43292</v>
      </c>
      <c r="H1020" s="41" t="n"/>
      <c r="I1020" s="42">
        <f>IF(H1020="",DATE(2099,12,31),H1020)</f>
        <v/>
      </c>
      <c r="J1020" s="23">
        <f>F1020*E1020</f>
        <v/>
      </c>
      <c r="K1020" s="23">
        <f>J1020*INDEX(Settings!$C$31:$C$36,MATCH(D1020,Settings!$B$31:$B$36,0))</f>
        <v/>
      </c>
      <c r="L1020" s="23">
        <f>J1020+K1020</f>
        <v/>
      </c>
      <c r="M1020" s="23">
        <f>MIN(L1020,Settings!$C$25)</f>
        <v/>
      </c>
      <c r="N1020" s="23">
        <f>IF(B1020="IT",L1020*Settings!$C$11+L1020*Settings!$C$12,M1020*Settings!$C$16+M1020*Settings!$C$17+L1020*Settings!$C$18+L1020*Settings!$C$19+L1020*Settings!$C$20+L1020*Settings!$C$21*Settings!$C$22)</f>
        <v/>
      </c>
      <c r="O1020" s="23">
        <f>IF(B1020="IT",J1020/Settings!$C$13,0)</f>
        <v/>
      </c>
      <c r="P1020" s="23">
        <f>L1020+N1020+O1020</f>
        <v/>
      </c>
    </row>
    <row r="1021">
      <c r="A1021" s="5" t="inlineStr">
        <is>
          <t>E01556</t>
        </is>
      </c>
      <c r="B1021" s="5" t="inlineStr">
        <is>
          <t>IT</t>
        </is>
      </c>
      <c r="C1021" s="5" t="inlineStr">
        <is>
          <t>Customer Service</t>
        </is>
      </c>
      <c r="D1021" s="5" t="inlineStr">
        <is>
          <t>L4</t>
        </is>
      </c>
      <c r="E1021" s="5" t="n">
        <v>1</v>
      </c>
      <c r="F1021" s="5" t="n">
        <v>42100</v>
      </c>
      <c r="G1021" s="41" t="n">
        <v>45082</v>
      </c>
      <c r="H1021" s="41" t="n"/>
      <c r="I1021" s="42">
        <f>IF(H1021="",DATE(2099,12,31),H1021)</f>
        <v/>
      </c>
      <c r="J1021" s="23">
        <f>F1021*E1021</f>
        <v/>
      </c>
      <c r="K1021" s="23">
        <f>J1021*INDEX(Settings!$C$31:$C$36,MATCH(D1021,Settings!$B$31:$B$36,0))</f>
        <v/>
      </c>
      <c r="L1021" s="23">
        <f>J1021+K1021</f>
        <v/>
      </c>
      <c r="M1021" s="23">
        <f>MIN(L1021,Settings!$C$25)</f>
        <v/>
      </c>
      <c r="N1021" s="23">
        <f>IF(B1021="IT",L1021*Settings!$C$11+L1021*Settings!$C$12,M1021*Settings!$C$16+M1021*Settings!$C$17+L1021*Settings!$C$18+L1021*Settings!$C$19+L1021*Settings!$C$20+L1021*Settings!$C$21*Settings!$C$22)</f>
        <v/>
      </c>
      <c r="O1021" s="23">
        <f>IF(B1021="IT",J1021/Settings!$C$13,0)</f>
        <v/>
      </c>
      <c r="P1021" s="23">
        <f>L1021+N1021+O1021</f>
        <v/>
      </c>
    </row>
    <row r="1022">
      <c r="A1022" s="5" t="inlineStr">
        <is>
          <t>E01559</t>
        </is>
      </c>
      <c r="B1022" s="5" t="inlineStr">
        <is>
          <t>PL</t>
        </is>
      </c>
      <c r="C1022" s="5" t="inlineStr">
        <is>
          <t>Customer Service</t>
        </is>
      </c>
      <c r="D1022" s="5" t="inlineStr">
        <is>
          <t>L2</t>
        </is>
      </c>
      <c r="E1022" s="5" t="n">
        <v>1</v>
      </c>
      <c r="F1022" s="5" t="n">
        <v>23400</v>
      </c>
      <c r="G1022" s="41" t="n">
        <v>43329</v>
      </c>
      <c r="H1022" s="41" t="n"/>
      <c r="I1022" s="42">
        <f>IF(H1022="",DATE(2099,12,31),H1022)</f>
        <v/>
      </c>
      <c r="J1022" s="23">
        <f>F1022*E1022</f>
        <v/>
      </c>
      <c r="K1022" s="23">
        <f>J1022*INDEX(Settings!$C$31:$C$36,MATCH(D1022,Settings!$B$31:$B$36,0))</f>
        <v/>
      </c>
      <c r="L1022" s="23">
        <f>J1022+K1022</f>
        <v/>
      </c>
      <c r="M1022" s="23">
        <f>MIN(L1022,Settings!$C$25)</f>
        <v/>
      </c>
      <c r="N1022" s="23">
        <f>IF(B1022="IT",L1022*Settings!$C$11+L1022*Settings!$C$12,M1022*Settings!$C$16+M1022*Settings!$C$17+L1022*Settings!$C$18+L1022*Settings!$C$19+L1022*Settings!$C$20+L1022*Settings!$C$21*Settings!$C$22)</f>
        <v/>
      </c>
      <c r="O1022" s="23">
        <f>IF(B1022="IT",J1022/Settings!$C$13,0)</f>
        <v/>
      </c>
      <c r="P1022" s="23">
        <f>L1022+N1022+O1022</f>
        <v/>
      </c>
    </row>
    <row r="1023">
      <c r="A1023" s="5" t="inlineStr">
        <is>
          <t>E01560</t>
        </is>
      </c>
      <c r="B1023" s="5" t="inlineStr">
        <is>
          <t>IT</t>
        </is>
      </c>
      <c r="C1023" s="5" t="inlineStr">
        <is>
          <t>Operations</t>
        </is>
      </c>
      <c r="D1023" s="5" t="inlineStr">
        <is>
          <t>L2</t>
        </is>
      </c>
      <c r="E1023" s="5" t="n">
        <v>1</v>
      </c>
      <c r="F1023" s="5" t="n">
        <v>31200</v>
      </c>
      <c r="G1023" s="41" t="n">
        <v>45459</v>
      </c>
      <c r="H1023" s="41" t="n"/>
      <c r="I1023" s="42">
        <f>IF(H1023="",DATE(2099,12,31),H1023)</f>
        <v/>
      </c>
      <c r="J1023" s="23">
        <f>F1023*E1023</f>
        <v/>
      </c>
      <c r="K1023" s="23">
        <f>J1023*INDEX(Settings!$C$31:$C$36,MATCH(D1023,Settings!$B$31:$B$36,0))</f>
        <v/>
      </c>
      <c r="L1023" s="23">
        <f>J1023+K1023</f>
        <v/>
      </c>
      <c r="M1023" s="23">
        <f>MIN(L1023,Settings!$C$25)</f>
        <v/>
      </c>
      <c r="N1023" s="23">
        <f>IF(B1023="IT",L1023*Settings!$C$11+L1023*Settings!$C$12,M1023*Settings!$C$16+M1023*Settings!$C$17+L1023*Settings!$C$18+L1023*Settings!$C$19+L1023*Settings!$C$20+L1023*Settings!$C$21*Settings!$C$22)</f>
        <v/>
      </c>
      <c r="O1023" s="23">
        <f>IF(B1023="IT",J1023/Settings!$C$13,0)</f>
        <v/>
      </c>
      <c r="P1023" s="23">
        <f>L1023+N1023+O1023</f>
        <v/>
      </c>
    </row>
    <row r="1024">
      <c r="A1024" s="5" t="inlineStr">
        <is>
          <t>E01561</t>
        </is>
      </c>
      <c r="B1024" s="5" t="inlineStr">
        <is>
          <t>PL</t>
        </is>
      </c>
      <c r="C1024" s="5" t="inlineStr">
        <is>
          <t>HR</t>
        </is>
      </c>
      <c r="D1024" s="5" t="inlineStr">
        <is>
          <t>L1</t>
        </is>
      </c>
      <c r="E1024" s="5" t="n">
        <v>1</v>
      </c>
      <c r="F1024" s="5" t="n">
        <v>21250</v>
      </c>
      <c r="G1024" s="41" t="n">
        <v>44913</v>
      </c>
      <c r="H1024" s="41" t="n"/>
      <c r="I1024" s="42">
        <f>IF(H1024="",DATE(2099,12,31),H1024)</f>
        <v/>
      </c>
      <c r="J1024" s="23">
        <f>F1024*E1024</f>
        <v/>
      </c>
      <c r="K1024" s="23">
        <f>J1024*INDEX(Settings!$C$31:$C$36,MATCH(D1024,Settings!$B$31:$B$36,0))</f>
        <v/>
      </c>
      <c r="L1024" s="23">
        <f>J1024+K1024</f>
        <v/>
      </c>
      <c r="M1024" s="23">
        <f>MIN(L1024,Settings!$C$25)</f>
        <v/>
      </c>
      <c r="N1024" s="23">
        <f>IF(B1024="IT",L1024*Settings!$C$11+L1024*Settings!$C$12,M1024*Settings!$C$16+M1024*Settings!$C$17+L1024*Settings!$C$18+L1024*Settings!$C$19+L1024*Settings!$C$20+L1024*Settings!$C$21*Settings!$C$22)</f>
        <v/>
      </c>
      <c r="O1024" s="23">
        <f>IF(B1024="IT",J1024/Settings!$C$13,0)</f>
        <v/>
      </c>
      <c r="P1024" s="23">
        <f>L1024+N1024+O1024</f>
        <v/>
      </c>
    </row>
    <row r="1025">
      <c r="A1025" s="5" t="inlineStr">
        <is>
          <t>E01562</t>
        </is>
      </c>
      <c r="B1025" s="5" t="inlineStr">
        <is>
          <t>PL</t>
        </is>
      </c>
      <c r="C1025" s="5" t="inlineStr">
        <is>
          <t>Sales</t>
        </is>
      </c>
      <c r="D1025" s="5" t="inlineStr">
        <is>
          <t>L1</t>
        </is>
      </c>
      <c r="E1025" s="5" t="n">
        <v>1</v>
      </c>
      <c r="F1025" s="5" t="n">
        <v>18100</v>
      </c>
      <c r="G1025" s="41" t="n">
        <v>45488</v>
      </c>
      <c r="H1025" s="41" t="n"/>
      <c r="I1025" s="42">
        <f>IF(H1025="",DATE(2099,12,31),H1025)</f>
        <v/>
      </c>
      <c r="J1025" s="23">
        <f>F1025*E1025</f>
        <v/>
      </c>
      <c r="K1025" s="23">
        <f>J1025*INDEX(Settings!$C$31:$C$36,MATCH(D1025,Settings!$B$31:$B$36,0))</f>
        <v/>
      </c>
      <c r="L1025" s="23">
        <f>J1025+K1025</f>
        <v/>
      </c>
      <c r="M1025" s="23">
        <f>MIN(L1025,Settings!$C$25)</f>
        <v/>
      </c>
      <c r="N1025" s="23">
        <f>IF(B1025="IT",L1025*Settings!$C$11+L1025*Settings!$C$12,M1025*Settings!$C$16+M1025*Settings!$C$17+L1025*Settings!$C$18+L1025*Settings!$C$19+L1025*Settings!$C$20+L1025*Settings!$C$21*Settings!$C$22)</f>
        <v/>
      </c>
      <c r="O1025" s="23">
        <f>IF(B1025="IT",J1025/Settings!$C$13,0)</f>
        <v/>
      </c>
      <c r="P1025" s="23">
        <f>L1025+N1025+O1025</f>
        <v/>
      </c>
    </row>
    <row r="1026">
      <c r="A1026" s="5" t="inlineStr">
        <is>
          <t>E01563</t>
        </is>
      </c>
      <c r="B1026" s="5" t="inlineStr">
        <is>
          <t>PL</t>
        </is>
      </c>
      <c r="C1026" s="5" t="inlineStr">
        <is>
          <t>Sales</t>
        </is>
      </c>
      <c r="D1026" s="5" t="inlineStr">
        <is>
          <t>L2</t>
        </is>
      </c>
      <c r="E1026" s="5" t="n">
        <v>1</v>
      </c>
      <c r="F1026" s="5" t="n">
        <v>24450</v>
      </c>
      <c r="G1026" s="41" t="n">
        <v>46099</v>
      </c>
      <c r="H1026" s="41" t="n"/>
      <c r="I1026" s="42">
        <f>IF(H1026="",DATE(2099,12,31),H1026)</f>
        <v/>
      </c>
      <c r="J1026" s="23">
        <f>F1026*E1026</f>
        <v/>
      </c>
      <c r="K1026" s="23">
        <f>J1026*INDEX(Settings!$C$31:$C$36,MATCH(D1026,Settings!$B$31:$B$36,0))</f>
        <v/>
      </c>
      <c r="L1026" s="23">
        <f>J1026+K1026</f>
        <v/>
      </c>
      <c r="M1026" s="23">
        <f>MIN(L1026,Settings!$C$25)</f>
        <v/>
      </c>
      <c r="N1026" s="23">
        <f>IF(B1026="IT",L1026*Settings!$C$11+L1026*Settings!$C$12,M1026*Settings!$C$16+M1026*Settings!$C$17+L1026*Settings!$C$18+L1026*Settings!$C$19+L1026*Settings!$C$20+L1026*Settings!$C$21*Settings!$C$22)</f>
        <v/>
      </c>
      <c r="O1026" s="23">
        <f>IF(B1026="IT",J1026/Settings!$C$13,0)</f>
        <v/>
      </c>
      <c r="P1026" s="23">
        <f>L1026+N1026+O1026</f>
        <v/>
      </c>
    </row>
    <row r="1027">
      <c r="A1027" s="5" t="inlineStr">
        <is>
          <t>E01564</t>
        </is>
      </c>
      <c r="B1027" s="5" t="inlineStr">
        <is>
          <t>IT</t>
        </is>
      </c>
      <c r="C1027" s="5" t="inlineStr">
        <is>
          <t>Operations</t>
        </is>
      </c>
      <c r="D1027" s="5" t="inlineStr">
        <is>
          <t>L1</t>
        </is>
      </c>
      <c r="E1027" s="5" t="n">
        <v>1</v>
      </c>
      <c r="F1027" s="5" t="n">
        <v>26350</v>
      </c>
      <c r="G1027" s="41" t="n">
        <v>45620</v>
      </c>
      <c r="H1027" s="41" t="n"/>
      <c r="I1027" s="42">
        <f>IF(H1027="",DATE(2099,12,31),H1027)</f>
        <v/>
      </c>
      <c r="J1027" s="23">
        <f>F1027*E1027</f>
        <v/>
      </c>
      <c r="K1027" s="23">
        <f>J1027*INDEX(Settings!$C$31:$C$36,MATCH(D1027,Settings!$B$31:$B$36,0))</f>
        <v/>
      </c>
      <c r="L1027" s="23">
        <f>J1027+K1027</f>
        <v/>
      </c>
      <c r="M1027" s="23">
        <f>MIN(L1027,Settings!$C$25)</f>
        <v/>
      </c>
      <c r="N1027" s="23">
        <f>IF(B1027="IT",L1027*Settings!$C$11+L1027*Settings!$C$12,M1027*Settings!$C$16+M1027*Settings!$C$17+L1027*Settings!$C$18+L1027*Settings!$C$19+L1027*Settings!$C$20+L1027*Settings!$C$21*Settings!$C$22)</f>
        <v/>
      </c>
      <c r="O1027" s="23">
        <f>IF(B1027="IT",J1027/Settings!$C$13,0)</f>
        <v/>
      </c>
      <c r="P1027" s="23">
        <f>L1027+N1027+O1027</f>
        <v/>
      </c>
    </row>
    <row r="1028">
      <c r="A1028" s="5" t="inlineStr">
        <is>
          <t>E01567</t>
        </is>
      </c>
      <c r="B1028" s="5" t="inlineStr">
        <is>
          <t>IT</t>
        </is>
      </c>
      <c r="C1028" s="5" t="inlineStr">
        <is>
          <t>Customer Service</t>
        </is>
      </c>
      <c r="D1028" s="5" t="inlineStr">
        <is>
          <t>L2</t>
        </is>
      </c>
      <c r="E1028" s="5" t="n">
        <v>1</v>
      </c>
      <c r="F1028" s="5" t="n">
        <v>30200</v>
      </c>
      <c r="G1028" s="41" t="n">
        <v>46127</v>
      </c>
      <c r="H1028" s="41" t="n"/>
      <c r="I1028" s="42">
        <f>IF(H1028="",DATE(2099,12,31),H1028)</f>
        <v/>
      </c>
      <c r="J1028" s="23">
        <f>F1028*E1028</f>
        <v/>
      </c>
      <c r="K1028" s="23">
        <f>J1028*INDEX(Settings!$C$31:$C$36,MATCH(D1028,Settings!$B$31:$B$36,0))</f>
        <v/>
      </c>
      <c r="L1028" s="23">
        <f>J1028+K1028</f>
        <v/>
      </c>
      <c r="M1028" s="23">
        <f>MIN(L1028,Settings!$C$25)</f>
        <v/>
      </c>
      <c r="N1028" s="23">
        <f>IF(B1028="IT",L1028*Settings!$C$11+L1028*Settings!$C$12,M1028*Settings!$C$16+M1028*Settings!$C$17+L1028*Settings!$C$18+L1028*Settings!$C$19+L1028*Settings!$C$20+L1028*Settings!$C$21*Settings!$C$22)</f>
        <v/>
      </c>
      <c r="O1028" s="23">
        <f>IF(B1028="IT",J1028/Settings!$C$13,0)</f>
        <v/>
      </c>
      <c r="P1028" s="23">
        <f>L1028+N1028+O1028</f>
        <v/>
      </c>
    </row>
    <row r="1029">
      <c r="A1029" s="5" t="inlineStr">
        <is>
          <t>E01568</t>
        </is>
      </c>
      <c r="B1029" s="5" t="inlineStr">
        <is>
          <t>PL</t>
        </is>
      </c>
      <c r="C1029" s="5" t="inlineStr">
        <is>
          <t>Operations</t>
        </is>
      </c>
      <c r="D1029" s="5" t="inlineStr">
        <is>
          <t>L2</t>
        </is>
      </c>
      <c r="E1029" s="5" t="n">
        <v>1</v>
      </c>
      <c r="F1029" s="5" t="n">
        <v>23550</v>
      </c>
      <c r="G1029" s="41" t="n">
        <v>45278</v>
      </c>
      <c r="H1029" s="41" t="n"/>
      <c r="I1029" s="42">
        <f>IF(H1029="",DATE(2099,12,31),H1029)</f>
        <v/>
      </c>
      <c r="J1029" s="23">
        <f>F1029*E1029</f>
        <v/>
      </c>
      <c r="K1029" s="23">
        <f>J1029*INDEX(Settings!$C$31:$C$36,MATCH(D1029,Settings!$B$31:$B$36,0))</f>
        <v/>
      </c>
      <c r="L1029" s="23">
        <f>J1029+K1029</f>
        <v/>
      </c>
      <c r="M1029" s="23">
        <f>MIN(L1029,Settings!$C$25)</f>
        <v/>
      </c>
      <c r="N1029" s="23">
        <f>IF(B1029="IT",L1029*Settings!$C$11+L1029*Settings!$C$12,M1029*Settings!$C$16+M1029*Settings!$C$17+L1029*Settings!$C$18+L1029*Settings!$C$19+L1029*Settings!$C$20+L1029*Settings!$C$21*Settings!$C$22)</f>
        <v/>
      </c>
      <c r="O1029" s="23">
        <f>IF(B1029="IT",J1029/Settings!$C$13,0)</f>
        <v/>
      </c>
      <c r="P1029" s="23">
        <f>L1029+N1029+O1029</f>
        <v/>
      </c>
    </row>
    <row r="1030">
      <c r="A1030" s="5" t="inlineStr">
        <is>
          <t>E01569</t>
        </is>
      </c>
      <c r="B1030" s="5" t="inlineStr">
        <is>
          <t>IT</t>
        </is>
      </c>
      <c r="C1030" s="5" t="inlineStr">
        <is>
          <t>Customer Service</t>
        </is>
      </c>
      <c r="D1030" s="5" t="inlineStr">
        <is>
          <t>L5</t>
        </is>
      </c>
      <c r="E1030" s="5" t="n">
        <v>1</v>
      </c>
      <c r="F1030" s="5" t="n">
        <v>59600</v>
      </c>
      <c r="G1030" s="41" t="n">
        <v>45925</v>
      </c>
      <c r="H1030" s="41" t="n">
        <v>46026</v>
      </c>
      <c r="I1030" s="42">
        <f>IF(H1030="",DATE(2099,12,31),H1030)</f>
        <v/>
      </c>
      <c r="J1030" s="23">
        <f>F1030*E1030</f>
        <v/>
      </c>
      <c r="K1030" s="23">
        <f>J1030*INDEX(Settings!$C$31:$C$36,MATCH(D1030,Settings!$B$31:$B$36,0))</f>
        <v/>
      </c>
      <c r="L1030" s="23">
        <f>J1030+K1030</f>
        <v/>
      </c>
      <c r="M1030" s="23">
        <f>MIN(L1030,Settings!$C$25)</f>
        <v/>
      </c>
      <c r="N1030" s="23">
        <f>IF(B1030="IT",L1030*Settings!$C$11+L1030*Settings!$C$12,M1030*Settings!$C$16+M1030*Settings!$C$17+L1030*Settings!$C$18+L1030*Settings!$C$19+L1030*Settings!$C$20+L1030*Settings!$C$21*Settings!$C$22)</f>
        <v/>
      </c>
      <c r="O1030" s="23">
        <f>IF(B1030="IT",J1030/Settings!$C$13,0)</f>
        <v/>
      </c>
      <c r="P1030" s="23">
        <f>L1030+N1030+O1030</f>
        <v/>
      </c>
    </row>
    <row r="1031">
      <c r="A1031" s="5" t="inlineStr">
        <is>
          <t>E01570</t>
        </is>
      </c>
      <c r="B1031" s="5" t="inlineStr">
        <is>
          <t>IT</t>
        </is>
      </c>
      <c r="C1031" s="5" t="inlineStr">
        <is>
          <t>Customer Service</t>
        </is>
      </c>
      <c r="D1031" s="5" t="inlineStr">
        <is>
          <t>L3</t>
        </is>
      </c>
      <c r="E1031" s="5" t="n">
        <v>1</v>
      </c>
      <c r="F1031" s="5" t="n">
        <v>33800</v>
      </c>
      <c r="G1031" s="41" t="n">
        <v>43945</v>
      </c>
      <c r="H1031" s="41" t="n"/>
      <c r="I1031" s="42">
        <f>IF(H1031="",DATE(2099,12,31),H1031)</f>
        <v/>
      </c>
      <c r="J1031" s="23">
        <f>F1031*E1031</f>
        <v/>
      </c>
      <c r="K1031" s="23">
        <f>J1031*INDEX(Settings!$C$31:$C$36,MATCH(D1031,Settings!$B$31:$B$36,0))</f>
        <v/>
      </c>
      <c r="L1031" s="23">
        <f>J1031+K1031</f>
        <v/>
      </c>
      <c r="M1031" s="23">
        <f>MIN(L1031,Settings!$C$25)</f>
        <v/>
      </c>
      <c r="N1031" s="23">
        <f>IF(B1031="IT",L1031*Settings!$C$11+L1031*Settings!$C$12,M1031*Settings!$C$16+M1031*Settings!$C$17+L1031*Settings!$C$18+L1031*Settings!$C$19+L1031*Settings!$C$20+L1031*Settings!$C$21*Settings!$C$22)</f>
        <v/>
      </c>
      <c r="O1031" s="23">
        <f>IF(B1031="IT",J1031/Settings!$C$13,0)</f>
        <v/>
      </c>
      <c r="P1031" s="23">
        <f>L1031+N1031+O1031</f>
        <v/>
      </c>
    </row>
    <row r="1032">
      <c r="A1032" s="5" t="inlineStr">
        <is>
          <t>E01572</t>
        </is>
      </c>
      <c r="B1032" s="5" t="inlineStr">
        <is>
          <t>IT</t>
        </is>
      </c>
      <c r="C1032" s="5" t="inlineStr">
        <is>
          <t>Customer Service</t>
        </is>
      </c>
      <c r="D1032" s="5" t="inlineStr">
        <is>
          <t>L1</t>
        </is>
      </c>
      <c r="E1032" s="5" t="n">
        <v>1</v>
      </c>
      <c r="F1032" s="5" t="n">
        <v>23750</v>
      </c>
      <c r="G1032" s="41" t="n">
        <v>45287</v>
      </c>
      <c r="H1032" s="41" t="n"/>
      <c r="I1032" s="42">
        <f>IF(H1032="",DATE(2099,12,31),H1032)</f>
        <v/>
      </c>
      <c r="J1032" s="23">
        <f>F1032*E1032</f>
        <v/>
      </c>
      <c r="K1032" s="23">
        <f>J1032*INDEX(Settings!$C$31:$C$36,MATCH(D1032,Settings!$B$31:$B$36,0))</f>
        <v/>
      </c>
      <c r="L1032" s="23">
        <f>J1032+K1032</f>
        <v/>
      </c>
      <c r="M1032" s="23">
        <f>MIN(L1032,Settings!$C$25)</f>
        <v/>
      </c>
      <c r="N1032" s="23">
        <f>IF(B1032="IT",L1032*Settings!$C$11+L1032*Settings!$C$12,M1032*Settings!$C$16+M1032*Settings!$C$17+L1032*Settings!$C$18+L1032*Settings!$C$19+L1032*Settings!$C$20+L1032*Settings!$C$21*Settings!$C$22)</f>
        <v/>
      </c>
      <c r="O1032" s="23">
        <f>IF(B1032="IT",J1032/Settings!$C$13,0)</f>
        <v/>
      </c>
      <c r="P1032" s="23">
        <f>L1032+N1032+O1032</f>
        <v/>
      </c>
    </row>
    <row r="1033">
      <c r="A1033" s="5" t="inlineStr">
        <is>
          <t>E01574</t>
        </is>
      </c>
      <c r="B1033" s="5" t="inlineStr">
        <is>
          <t>PL</t>
        </is>
      </c>
      <c r="C1033" s="5" t="inlineStr">
        <is>
          <t>Finance</t>
        </is>
      </c>
      <c r="D1033" s="5" t="inlineStr">
        <is>
          <t>L2</t>
        </is>
      </c>
      <c r="E1033" s="5" t="n">
        <v>1</v>
      </c>
      <c r="F1033" s="5" t="n">
        <v>29500</v>
      </c>
      <c r="G1033" s="41" t="n">
        <v>42469</v>
      </c>
      <c r="H1033" s="41" t="n">
        <v>45894</v>
      </c>
      <c r="I1033" s="42">
        <f>IF(H1033="",DATE(2099,12,31),H1033)</f>
        <v/>
      </c>
      <c r="J1033" s="23">
        <f>F1033*E1033</f>
        <v/>
      </c>
      <c r="K1033" s="23">
        <f>J1033*INDEX(Settings!$C$31:$C$36,MATCH(D1033,Settings!$B$31:$B$36,0))</f>
        <v/>
      </c>
      <c r="L1033" s="23">
        <f>J1033+K1033</f>
        <v/>
      </c>
      <c r="M1033" s="23">
        <f>MIN(L1033,Settings!$C$25)</f>
        <v/>
      </c>
      <c r="N1033" s="23">
        <f>IF(B1033="IT",L1033*Settings!$C$11+L1033*Settings!$C$12,M1033*Settings!$C$16+M1033*Settings!$C$17+L1033*Settings!$C$18+L1033*Settings!$C$19+L1033*Settings!$C$20+L1033*Settings!$C$21*Settings!$C$22)</f>
        <v/>
      </c>
      <c r="O1033" s="23">
        <f>IF(B1033="IT",J1033/Settings!$C$13,0)</f>
        <v/>
      </c>
      <c r="P1033" s="23">
        <f>L1033+N1033+O1033</f>
        <v/>
      </c>
    </row>
    <row r="1034">
      <c r="A1034" s="5" t="inlineStr">
        <is>
          <t>E01575</t>
        </is>
      </c>
      <c r="B1034" s="5" t="inlineStr">
        <is>
          <t>PL</t>
        </is>
      </c>
      <c r="C1034" s="5" t="inlineStr">
        <is>
          <t>Tech</t>
        </is>
      </c>
      <c r="D1034" s="5" t="inlineStr">
        <is>
          <t>L5</t>
        </is>
      </c>
      <c r="E1034" s="5" t="n">
        <v>1</v>
      </c>
      <c r="F1034" s="5" t="n">
        <v>89000</v>
      </c>
      <c r="G1034" s="41" t="n">
        <v>45004</v>
      </c>
      <c r="H1034" s="41" t="n"/>
      <c r="I1034" s="42">
        <f>IF(H1034="",DATE(2099,12,31),H1034)</f>
        <v/>
      </c>
      <c r="J1034" s="23">
        <f>F1034*E1034</f>
        <v/>
      </c>
      <c r="K1034" s="23">
        <f>J1034*INDEX(Settings!$C$31:$C$36,MATCH(D1034,Settings!$B$31:$B$36,0))</f>
        <v/>
      </c>
      <c r="L1034" s="23">
        <f>J1034+K1034</f>
        <v/>
      </c>
      <c r="M1034" s="23">
        <f>MIN(L1034,Settings!$C$25)</f>
        <v/>
      </c>
      <c r="N1034" s="23">
        <f>IF(B1034="IT",L1034*Settings!$C$11+L1034*Settings!$C$12,M1034*Settings!$C$16+M1034*Settings!$C$17+L1034*Settings!$C$18+L1034*Settings!$C$19+L1034*Settings!$C$20+L1034*Settings!$C$21*Settings!$C$22)</f>
        <v/>
      </c>
      <c r="O1034" s="23">
        <f>IF(B1034="IT",J1034/Settings!$C$13,0)</f>
        <v/>
      </c>
      <c r="P1034" s="23">
        <f>L1034+N1034+O1034</f>
        <v/>
      </c>
    </row>
    <row r="1035">
      <c r="A1035" s="5" t="inlineStr">
        <is>
          <t>E01576</t>
        </is>
      </c>
      <c r="B1035" s="5" t="inlineStr">
        <is>
          <t>IT</t>
        </is>
      </c>
      <c r="C1035" s="5" t="inlineStr">
        <is>
          <t>Customer Service</t>
        </is>
      </c>
      <c r="D1035" s="5" t="inlineStr">
        <is>
          <t>L3</t>
        </is>
      </c>
      <c r="E1035" s="5" t="n">
        <v>1</v>
      </c>
      <c r="F1035" s="5" t="n">
        <v>40500</v>
      </c>
      <c r="G1035" s="41" t="n">
        <v>45888</v>
      </c>
      <c r="H1035" s="41" t="n"/>
      <c r="I1035" s="42">
        <f>IF(H1035="",DATE(2099,12,31),H1035)</f>
        <v/>
      </c>
      <c r="J1035" s="23">
        <f>F1035*E1035</f>
        <v/>
      </c>
      <c r="K1035" s="23">
        <f>J1035*INDEX(Settings!$C$31:$C$36,MATCH(D1035,Settings!$B$31:$B$36,0))</f>
        <v/>
      </c>
      <c r="L1035" s="23">
        <f>J1035+K1035</f>
        <v/>
      </c>
      <c r="M1035" s="23">
        <f>MIN(L1035,Settings!$C$25)</f>
        <v/>
      </c>
      <c r="N1035" s="23">
        <f>IF(B1035="IT",L1035*Settings!$C$11+L1035*Settings!$C$12,M1035*Settings!$C$16+M1035*Settings!$C$17+L1035*Settings!$C$18+L1035*Settings!$C$19+L1035*Settings!$C$20+L1035*Settings!$C$21*Settings!$C$22)</f>
        <v/>
      </c>
      <c r="O1035" s="23">
        <f>IF(B1035="IT",J1035/Settings!$C$13,0)</f>
        <v/>
      </c>
      <c r="P1035" s="23">
        <f>L1035+N1035+O1035</f>
        <v/>
      </c>
    </row>
    <row r="1036">
      <c r="A1036" s="5" t="inlineStr">
        <is>
          <t>E01578</t>
        </is>
      </c>
      <c r="B1036" s="5" t="inlineStr">
        <is>
          <t>IT</t>
        </is>
      </c>
      <c r="C1036" s="5" t="inlineStr">
        <is>
          <t>Customer Service</t>
        </is>
      </c>
      <c r="D1036" s="5" t="inlineStr">
        <is>
          <t>L1</t>
        </is>
      </c>
      <c r="E1036" s="5" t="n">
        <v>1</v>
      </c>
      <c r="F1036" s="5" t="n">
        <v>24000</v>
      </c>
      <c r="G1036" s="41" t="n">
        <v>45535</v>
      </c>
      <c r="H1036" s="41" t="n"/>
      <c r="I1036" s="42">
        <f>IF(H1036="",DATE(2099,12,31),H1036)</f>
        <v/>
      </c>
      <c r="J1036" s="23">
        <f>F1036*E1036</f>
        <v/>
      </c>
      <c r="K1036" s="23">
        <f>J1036*INDEX(Settings!$C$31:$C$36,MATCH(D1036,Settings!$B$31:$B$36,0))</f>
        <v/>
      </c>
      <c r="L1036" s="23">
        <f>J1036+K1036</f>
        <v/>
      </c>
      <c r="M1036" s="23">
        <f>MIN(L1036,Settings!$C$25)</f>
        <v/>
      </c>
      <c r="N1036" s="23">
        <f>IF(B1036="IT",L1036*Settings!$C$11+L1036*Settings!$C$12,M1036*Settings!$C$16+M1036*Settings!$C$17+L1036*Settings!$C$18+L1036*Settings!$C$19+L1036*Settings!$C$20+L1036*Settings!$C$21*Settings!$C$22)</f>
        <v/>
      </c>
      <c r="O1036" s="23">
        <f>IF(B1036="IT",J1036/Settings!$C$13,0)</f>
        <v/>
      </c>
      <c r="P1036" s="23">
        <f>L1036+N1036+O1036</f>
        <v/>
      </c>
    </row>
    <row r="1037">
      <c r="A1037" s="5" t="inlineStr">
        <is>
          <t>E01579</t>
        </is>
      </c>
      <c r="B1037" s="5" t="inlineStr">
        <is>
          <t>IT</t>
        </is>
      </c>
      <c r="C1037" s="5" t="inlineStr">
        <is>
          <t>Customer Service</t>
        </is>
      </c>
      <c r="D1037" s="5" t="inlineStr">
        <is>
          <t>L6</t>
        </is>
      </c>
      <c r="E1037" s="5" t="n">
        <v>1</v>
      </c>
      <c r="F1037" s="5" t="n">
        <v>88450</v>
      </c>
      <c r="G1037" s="41" t="n">
        <v>45231</v>
      </c>
      <c r="H1037" s="41" t="n"/>
      <c r="I1037" s="42">
        <f>IF(H1037="",DATE(2099,12,31),H1037)</f>
        <v/>
      </c>
      <c r="J1037" s="23">
        <f>F1037*E1037</f>
        <v/>
      </c>
      <c r="K1037" s="23">
        <f>J1037*INDEX(Settings!$C$31:$C$36,MATCH(D1037,Settings!$B$31:$B$36,0))</f>
        <v/>
      </c>
      <c r="L1037" s="23">
        <f>J1037+K1037</f>
        <v/>
      </c>
      <c r="M1037" s="23">
        <f>MIN(L1037,Settings!$C$25)</f>
        <v/>
      </c>
      <c r="N1037" s="23">
        <f>IF(B1037="IT",L1037*Settings!$C$11+L1037*Settings!$C$12,M1037*Settings!$C$16+M1037*Settings!$C$17+L1037*Settings!$C$18+L1037*Settings!$C$19+L1037*Settings!$C$20+L1037*Settings!$C$21*Settings!$C$22)</f>
        <v/>
      </c>
      <c r="O1037" s="23">
        <f>IF(B1037="IT",J1037/Settings!$C$13,0)</f>
        <v/>
      </c>
      <c r="P1037" s="23">
        <f>L1037+N1037+O1037</f>
        <v/>
      </c>
    </row>
    <row r="1038">
      <c r="A1038" s="5" t="inlineStr">
        <is>
          <t>E01581</t>
        </is>
      </c>
      <c r="B1038" s="5" t="inlineStr">
        <is>
          <t>IT</t>
        </is>
      </c>
      <c r="C1038" s="5" t="inlineStr">
        <is>
          <t>Customer Service</t>
        </is>
      </c>
      <c r="D1038" s="5" t="inlineStr">
        <is>
          <t>L1</t>
        </is>
      </c>
      <c r="E1038" s="5" t="n">
        <v>1</v>
      </c>
      <c r="F1038" s="5" t="n">
        <v>18600</v>
      </c>
      <c r="G1038" s="41" t="n">
        <v>46053</v>
      </c>
      <c r="H1038" s="41" t="n"/>
      <c r="I1038" s="42">
        <f>IF(H1038="",DATE(2099,12,31),H1038)</f>
        <v/>
      </c>
      <c r="J1038" s="23">
        <f>F1038*E1038</f>
        <v/>
      </c>
      <c r="K1038" s="23">
        <f>J1038*INDEX(Settings!$C$31:$C$36,MATCH(D1038,Settings!$B$31:$B$36,0))</f>
        <v/>
      </c>
      <c r="L1038" s="23">
        <f>J1038+K1038</f>
        <v/>
      </c>
      <c r="M1038" s="23">
        <f>MIN(L1038,Settings!$C$25)</f>
        <v/>
      </c>
      <c r="N1038" s="23">
        <f>IF(B1038="IT",L1038*Settings!$C$11+L1038*Settings!$C$12,M1038*Settings!$C$16+M1038*Settings!$C$17+L1038*Settings!$C$18+L1038*Settings!$C$19+L1038*Settings!$C$20+L1038*Settings!$C$21*Settings!$C$22)</f>
        <v/>
      </c>
      <c r="O1038" s="23">
        <f>IF(B1038="IT",J1038/Settings!$C$13,0)</f>
        <v/>
      </c>
      <c r="P1038" s="23">
        <f>L1038+N1038+O1038</f>
        <v/>
      </c>
    </row>
    <row r="1039">
      <c r="A1039" s="5" t="inlineStr">
        <is>
          <t>E01582</t>
        </is>
      </c>
      <c r="B1039" s="5" t="inlineStr">
        <is>
          <t>PL</t>
        </is>
      </c>
      <c r="C1039" s="5" t="inlineStr">
        <is>
          <t>Finance</t>
        </is>
      </c>
      <c r="D1039" s="5" t="inlineStr">
        <is>
          <t>L1</t>
        </is>
      </c>
      <c r="E1039" s="5" t="n">
        <v>1</v>
      </c>
      <c r="F1039" s="5" t="n">
        <v>20950</v>
      </c>
      <c r="G1039" s="41" t="n">
        <v>45816</v>
      </c>
      <c r="H1039" s="41" t="n">
        <v>46002</v>
      </c>
      <c r="I1039" s="42">
        <f>IF(H1039="",DATE(2099,12,31),H1039)</f>
        <v/>
      </c>
      <c r="J1039" s="23">
        <f>F1039*E1039</f>
        <v/>
      </c>
      <c r="K1039" s="23">
        <f>J1039*INDEX(Settings!$C$31:$C$36,MATCH(D1039,Settings!$B$31:$B$36,0))</f>
        <v/>
      </c>
      <c r="L1039" s="23">
        <f>J1039+K1039</f>
        <v/>
      </c>
      <c r="M1039" s="23">
        <f>MIN(L1039,Settings!$C$25)</f>
        <v/>
      </c>
      <c r="N1039" s="23">
        <f>IF(B1039="IT",L1039*Settings!$C$11+L1039*Settings!$C$12,M1039*Settings!$C$16+M1039*Settings!$C$17+L1039*Settings!$C$18+L1039*Settings!$C$19+L1039*Settings!$C$20+L1039*Settings!$C$21*Settings!$C$22)</f>
        <v/>
      </c>
      <c r="O1039" s="23">
        <f>IF(B1039="IT",J1039/Settings!$C$13,0)</f>
        <v/>
      </c>
      <c r="P1039" s="23">
        <f>L1039+N1039+O1039</f>
        <v/>
      </c>
    </row>
    <row r="1040">
      <c r="A1040" s="5" t="inlineStr">
        <is>
          <t>E01583</t>
        </is>
      </c>
      <c r="B1040" s="5" t="inlineStr">
        <is>
          <t>PL</t>
        </is>
      </c>
      <c r="C1040" s="5" t="inlineStr">
        <is>
          <t>Operations</t>
        </is>
      </c>
      <c r="D1040" s="5" t="inlineStr">
        <is>
          <t>L3</t>
        </is>
      </c>
      <c r="E1040" s="5" t="n">
        <v>1</v>
      </c>
      <c r="F1040" s="5" t="n">
        <v>30200</v>
      </c>
      <c r="G1040" s="41" t="n">
        <v>45955</v>
      </c>
      <c r="H1040" s="41" t="n"/>
      <c r="I1040" s="42">
        <f>IF(H1040="",DATE(2099,12,31),H1040)</f>
        <v/>
      </c>
      <c r="J1040" s="23">
        <f>F1040*E1040</f>
        <v/>
      </c>
      <c r="K1040" s="23">
        <f>J1040*INDEX(Settings!$C$31:$C$36,MATCH(D1040,Settings!$B$31:$B$36,0))</f>
        <v/>
      </c>
      <c r="L1040" s="23">
        <f>J1040+K1040</f>
        <v/>
      </c>
      <c r="M1040" s="23">
        <f>MIN(L1040,Settings!$C$25)</f>
        <v/>
      </c>
      <c r="N1040" s="23">
        <f>IF(B1040="IT",L1040*Settings!$C$11+L1040*Settings!$C$12,M1040*Settings!$C$16+M1040*Settings!$C$17+L1040*Settings!$C$18+L1040*Settings!$C$19+L1040*Settings!$C$20+L1040*Settings!$C$21*Settings!$C$22)</f>
        <v/>
      </c>
      <c r="O1040" s="23">
        <f>IF(B1040="IT",J1040/Settings!$C$13,0)</f>
        <v/>
      </c>
      <c r="P1040" s="23">
        <f>L1040+N1040+O1040</f>
        <v/>
      </c>
    </row>
    <row r="1041">
      <c r="A1041" s="5" t="inlineStr">
        <is>
          <t>E01584</t>
        </is>
      </c>
      <c r="B1041" s="5" t="inlineStr">
        <is>
          <t>PL</t>
        </is>
      </c>
      <c r="C1041" s="5" t="inlineStr">
        <is>
          <t>HR</t>
        </is>
      </c>
      <c r="D1041" s="5" t="inlineStr">
        <is>
          <t>L2</t>
        </is>
      </c>
      <c r="E1041" s="5" t="n">
        <v>1</v>
      </c>
      <c r="F1041" s="5" t="n">
        <v>29200</v>
      </c>
      <c r="G1041" s="41" t="n">
        <v>45164</v>
      </c>
      <c r="H1041" s="41" t="n"/>
      <c r="I1041" s="42">
        <f>IF(H1041="",DATE(2099,12,31),H1041)</f>
        <v/>
      </c>
      <c r="J1041" s="23">
        <f>F1041*E1041</f>
        <v/>
      </c>
      <c r="K1041" s="23">
        <f>J1041*INDEX(Settings!$C$31:$C$36,MATCH(D1041,Settings!$B$31:$B$36,0))</f>
        <v/>
      </c>
      <c r="L1041" s="23">
        <f>J1041+K1041</f>
        <v/>
      </c>
      <c r="M1041" s="23">
        <f>MIN(L1041,Settings!$C$25)</f>
        <v/>
      </c>
      <c r="N1041" s="23">
        <f>IF(B1041="IT",L1041*Settings!$C$11+L1041*Settings!$C$12,M1041*Settings!$C$16+M1041*Settings!$C$17+L1041*Settings!$C$18+L1041*Settings!$C$19+L1041*Settings!$C$20+L1041*Settings!$C$21*Settings!$C$22)</f>
        <v/>
      </c>
      <c r="O1041" s="23">
        <f>IF(B1041="IT",J1041/Settings!$C$13,0)</f>
        <v/>
      </c>
      <c r="P1041" s="23">
        <f>L1041+N1041+O1041</f>
        <v/>
      </c>
    </row>
    <row r="1042">
      <c r="A1042" s="5" t="inlineStr">
        <is>
          <t>E01585</t>
        </is>
      </c>
      <c r="B1042" s="5" t="inlineStr">
        <is>
          <t>IT</t>
        </is>
      </c>
      <c r="C1042" s="5" t="inlineStr">
        <is>
          <t>Finance</t>
        </is>
      </c>
      <c r="D1042" s="5" t="inlineStr">
        <is>
          <t>L3</t>
        </is>
      </c>
      <c r="E1042" s="5" t="n">
        <v>1</v>
      </c>
      <c r="F1042" s="5" t="n">
        <v>46000</v>
      </c>
      <c r="G1042" s="41" t="n">
        <v>45429</v>
      </c>
      <c r="H1042" s="41" t="n"/>
      <c r="I1042" s="42">
        <f>IF(H1042="",DATE(2099,12,31),H1042)</f>
        <v/>
      </c>
      <c r="J1042" s="23">
        <f>F1042*E1042</f>
        <v/>
      </c>
      <c r="K1042" s="23">
        <f>J1042*INDEX(Settings!$C$31:$C$36,MATCH(D1042,Settings!$B$31:$B$36,0))</f>
        <v/>
      </c>
      <c r="L1042" s="23">
        <f>J1042+K1042</f>
        <v/>
      </c>
      <c r="M1042" s="23">
        <f>MIN(L1042,Settings!$C$25)</f>
        <v/>
      </c>
      <c r="N1042" s="23">
        <f>IF(B1042="IT",L1042*Settings!$C$11+L1042*Settings!$C$12,M1042*Settings!$C$16+M1042*Settings!$C$17+L1042*Settings!$C$18+L1042*Settings!$C$19+L1042*Settings!$C$20+L1042*Settings!$C$21*Settings!$C$22)</f>
        <v/>
      </c>
      <c r="O1042" s="23">
        <f>IF(B1042="IT",J1042/Settings!$C$13,0)</f>
        <v/>
      </c>
      <c r="P1042" s="23">
        <f>L1042+N1042+O1042</f>
        <v/>
      </c>
    </row>
    <row r="1043">
      <c r="A1043" s="5" t="inlineStr">
        <is>
          <t>E01587</t>
        </is>
      </c>
      <c r="B1043" s="5" t="inlineStr">
        <is>
          <t>IT</t>
        </is>
      </c>
      <c r="C1043" s="5" t="inlineStr">
        <is>
          <t>Customer Service</t>
        </is>
      </c>
      <c r="D1043" s="5" t="inlineStr">
        <is>
          <t>L5</t>
        </is>
      </c>
      <c r="E1043" s="5" t="n">
        <v>1</v>
      </c>
      <c r="F1043" s="5" t="n">
        <v>72700</v>
      </c>
      <c r="G1043" s="41" t="n">
        <v>44683</v>
      </c>
      <c r="H1043" s="41" t="n"/>
      <c r="I1043" s="42">
        <f>IF(H1043="",DATE(2099,12,31),H1043)</f>
        <v/>
      </c>
      <c r="J1043" s="23">
        <f>F1043*E1043</f>
        <v/>
      </c>
      <c r="K1043" s="23">
        <f>J1043*INDEX(Settings!$C$31:$C$36,MATCH(D1043,Settings!$B$31:$B$36,0))</f>
        <v/>
      </c>
      <c r="L1043" s="23">
        <f>J1043+K1043</f>
        <v/>
      </c>
      <c r="M1043" s="23">
        <f>MIN(L1043,Settings!$C$25)</f>
        <v/>
      </c>
      <c r="N1043" s="23">
        <f>IF(B1043="IT",L1043*Settings!$C$11+L1043*Settings!$C$12,M1043*Settings!$C$16+M1043*Settings!$C$17+L1043*Settings!$C$18+L1043*Settings!$C$19+L1043*Settings!$C$20+L1043*Settings!$C$21*Settings!$C$22)</f>
        <v/>
      </c>
      <c r="O1043" s="23">
        <f>IF(B1043="IT",J1043/Settings!$C$13,0)</f>
        <v/>
      </c>
      <c r="P1043" s="23">
        <f>L1043+N1043+O1043</f>
        <v/>
      </c>
    </row>
    <row r="1044">
      <c r="A1044" s="5" t="inlineStr">
        <is>
          <t>E01590</t>
        </is>
      </c>
      <c r="B1044" s="5" t="inlineStr">
        <is>
          <t>IT</t>
        </is>
      </c>
      <c r="C1044" s="5" t="inlineStr">
        <is>
          <t>Customer Service</t>
        </is>
      </c>
      <c r="D1044" s="5" t="inlineStr">
        <is>
          <t>L6</t>
        </is>
      </c>
      <c r="E1044" s="5" t="n">
        <v>1</v>
      </c>
      <c r="F1044" s="5" t="n">
        <v>99600</v>
      </c>
      <c r="G1044" s="41" t="n">
        <v>45233</v>
      </c>
      <c r="H1044" s="41" t="n"/>
      <c r="I1044" s="42">
        <f>IF(H1044="",DATE(2099,12,31),H1044)</f>
        <v/>
      </c>
      <c r="J1044" s="23">
        <f>F1044*E1044</f>
        <v/>
      </c>
      <c r="K1044" s="23">
        <f>J1044*INDEX(Settings!$C$31:$C$36,MATCH(D1044,Settings!$B$31:$B$36,0))</f>
        <v/>
      </c>
      <c r="L1044" s="23">
        <f>J1044+K1044</f>
        <v/>
      </c>
      <c r="M1044" s="23">
        <f>MIN(L1044,Settings!$C$25)</f>
        <v/>
      </c>
      <c r="N1044" s="23">
        <f>IF(B1044="IT",L1044*Settings!$C$11+L1044*Settings!$C$12,M1044*Settings!$C$16+M1044*Settings!$C$17+L1044*Settings!$C$18+L1044*Settings!$C$19+L1044*Settings!$C$20+L1044*Settings!$C$21*Settings!$C$22)</f>
        <v/>
      </c>
      <c r="O1044" s="23">
        <f>IF(B1044="IT",J1044/Settings!$C$13,0)</f>
        <v/>
      </c>
      <c r="P1044" s="23">
        <f>L1044+N1044+O1044</f>
        <v/>
      </c>
    </row>
    <row r="1045">
      <c r="A1045" s="5" t="inlineStr">
        <is>
          <t>E01591</t>
        </is>
      </c>
      <c r="B1045" s="5" t="inlineStr">
        <is>
          <t>IT</t>
        </is>
      </c>
      <c r="C1045" s="5" t="inlineStr">
        <is>
          <t>Customer Service</t>
        </is>
      </c>
      <c r="D1045" s="5" t="inlineStr">
        <is>
          <t>L1</t>
        </is>
      </c>
      <c r="E1045" s="5" t="n">
        <v>1</v>
      </c>
      <c r="F1045" s="5" t="n">
        <v>21250</v>
      </c>
      <c r="G1045" s="41" t="n">
        <v>45979</v>
      </c>
      <c r="H1045" s="41" t="n">
        <v>46094</v>
      </c>
      <c r="I1045" s="42">
        <f>IF(H1045="",DATE(2099,12,31),H1045)</f>
        <v/>
      </c>
      <c r="J1045" s="23">
        <f>F1045*E1045</f>
        <v/>
      </c>
      <c r="K1045" s="23">
        <f>J1045*INDEX(Settings!$C$31:$C$36,MATCH(D1045,Settings!$B$31:$B$36,0))</f>
        <v/>
      </c>
      <c r="L1045" s="23">
        <f>J1045+K1045</f>
        <v/>
      </c>
      <c r="M1045" s="23">
        <f>MIN(L1045,Settings!$C$25)</f>
        <v/>
      </c>
      <c r="N1045" s="23">
        <f>IF(B1045="IT",L1045*Settings!$C$11+L1045*Settings!$C$12,M1045*Settings!$C$16+M1045*Settings!$C$17+L1045*Settings!$C$18+L1045*Settings!$C$19+L1045*Settings!$C$20+L1045*Settings!$C$21*Settings!$C$22)</f>
        <v/>
      </c>
      <c r="O1045" s="23">
        <f>IF(B1045="IT",J1045/Settings!$C$13,0)</f>
        <v/>
      </c>
      <c r="P1045" s="23">
        <f>L1045+N1045+O1045</f>
        <v/>
      </c>
    </row>
    <row r="1046">
      <c r="A1046" s="5" t="inlineStr">
        <is>
          <t>E01593</t>
        </is>
      </c>
      <c r="B1046" s="5" t="inlineStr">
        <is>
          <t>PL</t>
        </is>
      </c>
      <c r="C1046" s="5" t="inlineStr">
        <is>
          <t>Operations</t>
        </is>
      </c>
      <c r="D1046" s="5" t="inlineStr">
        <is>
          <t>L4</t>
        </is>
      </c>
      <c r="E1046" s="5" t="n">
        <v>1</v>
      </c>
      <c r="F1046" s="5" t="n">
        <v>46900</v>
      </c>
      <c r="G1046" s="41" t="n">
        <v>45578</v>
      </c>
      <c r="H1046" s="41" t="n"/>
      <c r="I1046" s="42">
        <f>IF(H1046="",DATE(2099,12,31),H1046)</f>
        <v/>
      </c>
      <c r="J1046" s="23">
        <f>F1046*E1046</f>
        <v/>
      </c>
      <c r="K1046" s="23">
        <f>J1046*INDEX(Settings!$C$31:$C$36,MATCH(D1046,Settings!$B$31:$B$36,0))</f>
        <v/>
      </c>
      <c r="L1046" s="23">
        <f>J1046+K1046</f>
        <v/>
      </c>
      <c r="M1046" s="23">
        <f>MIN(L1046,Settings!$C$25)</f>
        <v/>
      </c>
      <c r="N1046" s="23">
        <f>IF(B1046="IT",L1046*Settings!$C$11+L1046*Settings!$C$12,M1046*Settings!$C$16+M1046*Settings!$C$17+L1046*Settings!$C$18+L1046*Settings!$C$19+L1046*Settings!$C$20+L1046*Settings!$C$21*Settings!$C$22)</f>
        <v/>
      </c>
      <c r="O1046" s="23">
        <f>IF(B1046="IT",J1046/Settings!$C$13,0)</f>
        <v/>
      </c>
      <c r="P1046" s="23">
        <f>L1046+N1046+O1046</f>
        <v/>
      </c>
    </row>
    <row r="1047">
      <c r="A1047" s="5" t="inlineStr">
        <is>
          <t>E01600</t>
        </is>
      </c>
      <c r="B1047" s="5" t="inlineStr">
        <is>
          <t>IT</t>
        </is>
      </c>
      <c r="C1047" s="5" t="inlineStr">
        <is>
          <t>Tech</t>
        </is>
      </c>
      <c r="D1047" s="5" t="inlineStr">
        <is>
          <t>L1</t>
        </is>
      </c>
      <c r="E1047" s="5" t="n">
        <v>0.8</v>
      </c>
      <c r="F1047" s="5" t="n">
        <v>34650</v>
      </c>
      <c r="G1047" s="41" t="n">
        <v>45520</v>
      </c>
      <c r="H1047" s="41" t="n"/>
      <c r="I1047" s="42">
        <f>IF(H1047="",DATE(2099,12,31),H1047)</f>
        <v/>
      </c>
      <c r="J1047" s="23">
        <f>F1047*E1047</f>
        <v/>
      </c>
      <c r="K1047" s="23">
        <f>J1047*INDEX(Settings!$C$31:$C$36,MATCH(D1047,Settings!$B$31:$B$36,0))</f>
        <v/>
      </c>
      <c r="L1047" s="23">
        <f>J1047+K1047</f>
        <v/>
      </c>
      <c r="M1047" s="23">
        <f>MIN(L1047,Settings!$C$25)</f>
        <v/>
      </c>
      <c r="N1047" s="23">
        <f>IF(B1047="IT",L1047*Settings!$C$11+L1047*Settings!$C$12,M1047*Settings!$C$16+M1047*Settings!$C$17+L1047*Settings!$C$18+L1047*Settings!$C$19+L1047*Settings!$C$20+L1047*Settings!$C$21*Settings!$C$22)</f>
        <v/>
      </c>
      <c r="O1047" s="23">
        <f>IF(B1047="IT",J1047/Settings!$C$13,0)</f>
        <v/>
      </c>
      <c r="P1047" s="23">
        <f>L1047+N1047+O1047</f>
        <v/>
      </c>
    </row>
    <row r="1048">
      <c r="A1048" s="5" t="inlineStr">
        <is>
          <t>E01605</t>
        </is>
      </c>
      <c r="B1048" s="5" t="inlineStr">
        <is>
          <t>PL</t>
        </is>
      </c>
      <c r="C1048" s="5" t="inlineStr">
        <is>
          <t>Customer Service</t>
        </is>
      </c>
      <c r="D1048" s="5" t="inlineStr">
        <is>
          <t>L3</t>
        </is>
      </c>
      <c r="E1048" s="5" t="n">
        <v>1</v>
      </c>
      <c r="F1048" s="5" t="n">
        <v>31350</v>
      </c>
      <c r="G1048" s="41" t="n">
        <v>45963</v>
      </c>
      <c r="H1048" s="41" t="n"/>
      <c r="I1048" s="42">
        <f>IF(H1048="",DATE(2099,12,31),H1048)</f>
        <v/>
      </c>
      <c r="J1048" s="23">
        <f>F1048*E1048</f>
        <v/>
      </c>
      <c r="K1048" s="23">
        <f>J1048*INDEX(Settings!$C$31:$C$36,MATCH(D1048,Settings!$B$31:$B$36,0))</f>
        <v/>
      </c>
      <c r="L1048" s="23">
        <f>J1048+K1048</f>
        <v/>
      </c>
      <c r="M1048" s="23">
        <f>MIN(L1048,Settings!$C$25)</f>
        <v/>
      </c>
      <c r="N1048" s="23">
        <f>IF(B1048="IT",L1048*Settings!$C$11+L1048*Settings!$C$12,M1048*Settings!$C$16+M1048*Settings!$C$17+L1048*Settings!$C$18+L1048*Settings!$C$19+L1048*Settings!$C$20+L1048*Settings!$C$21*Settings!$C$22)</f>
        <v/>
      </c>
      <c r="O1048" s="23">
        <f>IF(B1048="IT",J1048/Settings!$C$13,0)</f>
        <v/>
      </c>
      <c r="P1048" s="23">
        <f>L1048+N1048+O1048</f>
        <v/>
      </c>
    </row>
    <row r="1049">
      <c r="A1049" s="5" t="inlineStr">
        <is>
          <t>E01607</t>
        </is>
      </c>
      <c r="B1049" s="5" t="inlineStr">
        <is>
          <t>PL</t>
        </is>
      </c>
      <c r="C1049" s="5" t="inlineStr">
        <is>
          <t>Tech</t>
        </is>
      </c>
      <c r="D1049" s="5" t="inlineStr">
        <is>
          <t>L6</t>
        </is>
      </c>
      <c r="E1049" s="5" t="n">
        <v>1</v>
      </c>
      <c r="F1049" s="5" t="n">
        <v>103250</v>
      </c>
      <c r="G1049" s="41" t="n">
        <v>44903</v>
      </c>
      <c r="H1049" s="41" t="n"/>
      <c r="I1049" s="42">
        <f>IF(H1049="",DATE(2099,12,31),H1049)</f>
        <v/>
      </c>
      <c r="J1049" s="23">
        <f>F1049*E1049</f>
        <v/>
      </c>
      <c r="K1049" s="23">
        <f>J1049*INDEX(Settings!$C$31:$C$36,MATCH(D1049,Settings!$B$31:$B$36,0))</f>
        <v/>
      </c>
      <c r="L1049" s="23">
        <f>J1049+K1049</f>
        <v/>
      </c>
      <c r="M1049" s="23">
        <f>MIN(L1049,Settings!$C$25)</f>
        <v/>
      </c>
      <c r="N1049" s="23">
        <f>IF(B1049="IT",L1049*Settings!$C$11+L1049*Settings!$C$12,M1049*Settings!$C$16+M1049*Settings!$C$17+L1049*Settings!$C$18+L1049*Settings!$C$19+L1049*Settings!$C$20+L1049*Settings!$C$21*Settings!$C$22)</f>
        <v/>
      </c>
      <c r="O1049" s="23">
        <f>IF(B1049="IT",J1049/Settings!$C$13,0)</f>
        <v/>
      </c>
      <c r="P1049" s="23">
        <f>L1049+N1049+O1049</f>
        <v/>
      </c>
    </row>
    <row r="1050">
      <c r="A1050" s="5" t="inlineStr">
        <is>
          <t>E01610</t>
        </is>
      </c>
      <c r="B1050" s="5" t="inlineStr">
        <is>
          <t>IT</t>
        </is>
      </c>
      <c r="C1050" s="5" t="inlineStr">
        <is>
          <t>HR</t>
        </is>
      </c>
      <c r="D1050" s="5" t="inlineStr">
        <is>
          <t>L2</t>
        </is>
      </c>
      <c r="E1050" s="5" t="n">
        <v>1</v>
      </c>
      <c r="F1050" s="5" t="n">
        <v>33150</v>
      </c>
      <c r="G1050" s="41" t="n">
        <v>45645</v>
      </c>
      <c r="H1050" s="41" t="n"/>
      <c r="I1050" s="42">
        <f>IF(H1050="",DATE(2099,12,31),H1050)</f>
        <v/>
      </c>
      <c r="J1050" s="23">
        <f>F1050*E1050</f>
        <v/>
      </c>
      <c r="K1050" s="23">
        <f>J1050*INDEX(Settings!$C$31:$C$36,MATCH(D1050,Settings!$B$31:$B$36,0))</f>
        <v/>
      </c>
      <c r="L1050" s="23">
        <f>J1050+K1050</f>
        <v/>
      </c>
      <c r="M1050" s="23">
        <f>MIN(L1050,Settings!$C$25)</f>
        <v/>
      </c>
      <c r="N1050" s="23">
        <f>IF(B1050="IT",L1050*Settings!$C$11+L1050*Settings!$C$12,M1050*Settings!$C$16+M1050*Settings!$C$17+L1050*Settings!$C$18+L1050*Settings!$C$19+L1050*Settings!$C$20+L1050*Settings!$C$21*Settings!$C$22)</f>
        <v/>
      </c>
      <c r="O1050" s="23">
        <f>IF(B1050="IT",J1050/Settings!$C$13,0)</f>
        <v/>
      </c>
      <c r="P1050" s="23">
        <f>L1050+N1050+O1050</f>
        <v/>
      </c>
    </row>
    <row r="1051">
      <c r="A1051" s="5" t="inlineStr">
        <is>
          <t>E01611</t>
        </is>
      </c>
      <c r="B1051" s="5" t="inlineStr">
        <is>
          <t>IT</t>
        </is>
      </c>
      <c r="C1051" s="5" t="inlineStr">
        <is>
          <t>Operations</t>
        </is>
      </c>
      <c r="D1051" s="5" t="inlineStr">
        <is>
          <t>L3</t>
        </is>
      </c>
      <c r="E1051" s="5" t="n">
        <v>1</v>
      </c>
      <c r="F1051" s="5" t="n">
        <v>35100</v>
      </c>
      <c r="G1051" s="41" t="n">
        <v>46152</v>
      </c>
      <c r="H1051" s="41" t="n"/>
      <c r="I1051" s="42">
        <f>IF(H1051="",DATE(2099,12,31),H1051)</f>
        <v/>
      </c>
      <c r="J1051" s="23">
        <f>F1051*E1051</f>
        <v/>
      </c>
      <c r="K1051" s="23">
        <f>J1051*INDEX(Settings!$C$31:$C$36,MATCH(D1051,Settings!$B$31:$B$36,0))</f>
        <v/>
      </c>
      <c r="L1051" s="23">
        <f>J1051+K1051</f>
        <v/>
      </c>
      <c r="M1051" s="23">
        <f>MIN(L1051,Settings!$C$25)</f>
        <v/>
      </c>
      <c r="N1051" s="23">
        <f>IF(B1051="IT",L1051*Settings!$C$11+L1051*Settings!$C$12,M1051*Settings!$C$16+M1051*Settings!$C$17+L1051*Settings!$C$18+L1051*Settings!$C$19+L1051*Settings!$C$20+L1051*Settings!$C$21*Settings!$C$22)</f>
        <v/>
      </c>
      <c r="O1051" s="23">
        <f>IF(B1051="IT",J1051/Settings!$C$13,0)</f>
        <v/>
      </c>
      <c r="P1051" s="23">
        <f>L1051+N1051+O1051</f>
        <v/>
      </c>
    </row>
    <row r="1052">
      <c r="A1052" s="5" t="inlineStr">
        <is>
          <t>E01613</t>
        </is>
      </c>
      <c r="B1052" s="5" t="inlineStr">
        <is>
          <t>PL</t>
        </is>
      </c>
      <c r="C1052" s="5" t="inlineStr">
        <is>
          <t>Sales</t>
        </is>
      </c>
      <c r="D1052" s="5" t="inlineStr">
        <is>
          <t>L1</t>
        </is>
      </c>
      <c r="E1052" s="5" t="n">
        <v>1</v>
      </c>
      <c r="F1052" s="5" t="n">
        <v>22450</v>
      </c>
      <c r="G1052" s="41" t="n">
        <v>45034</v>
      </c>
      <c r="H1052" s="41" t="n"/>
      <c r="I1052" s="42">
        <f>IF(H1052="",DATE(2099,12,31),H1052)</f>
        <v/>
      </c>
      <c r="J1052" s="23">
        <f>F1052*E1052</f>
        <v/>
      </c>
      <c r="K1052" s="23">
        <f>J1052*INDEX(Settings!$C$31:$C$36,MATCH(D1052,Settings!$B$31:$B$36,0))</f>
        <v/>
      </c>
      <c r="L1052" s="23">
        <f>J1052+K1052</f>
        <v/>
      </c>
      <c r="M1052" s="23">
        <f>MIN(L1052,Settings!$C$25)</f>
        <v/>
      </c>
      <c r="N1052" s="23">
        <f>IF(B1052="IT",L1052*Settings!$C$11+L1052*Settings!$C$12,M1052*Settings!$C$16+M1052*Settings!$C$17+L1052*Settings!$C$18+L1052*Settings!$C$19+L1052*Settings!$C$20+L1052*Settings!$C$21*Settings!$C$22)</f>
        <v/>
      </c>
      <c r="O1052" s="23">
        <f>IF(B1052="IT",J1052/Settings!$C$13,0)</f>
        <v/>
      </c>
      <c r="P1052" s="23">
        <f>L1052+N1052+O1052</f>
        <v/>
      </c>
    </row>
    <row r="1053">
      <c r="A1053" s="5" t="inlineStr">
        <is>
          <t>E01614</t>
        </is>
      </c>
      <c r="B1053" s="5" t="inlineStr">
        <is>
          <t>PL</t>
        </is>
      </c>
      <c r="C1053" s="5" t="inlineStr">
        <is>
          <t>Tech</t>
        </is>
      </c>
      <c r="D1053" s="5" t="inlineStr">
        <is>
          <t>L4</t>
        </is>
      </c>
      <c r="E1053" s="5" t="n">
        <v>1</v>
      </c>
      <c r="F1053" s="5" t="n">
        <v>52650</v>
      </c>
      <c r="G1053" s="41" t="n">
        <v>45300</v>
      </c>
      <c r="H1053" s="41" t="n"/>
      <c r="I1053" s="42">
        <f>IF(H1053="",DATE(2099,12,31),H1053)</f>
        <v/>
      </c>
      <c r="J1053" s="23">
        <f>F1053*E1053</f>
        <v/>
      </c>
      <c r="K1053" s="23">
        <f>J1053*INDEX(Settings!$C$31:$C$36,MATCH(D1053,Settings!$B$31:$B$36,0))</f>
        <v/>
      </c>
      <c r="L1053" s="23">
        <f>J1053+K1053</f>
        <v/>
      </c>
      <c r="M1053" s="23">
        <f>MIN(L1053,Settings!$C$25)</f>
        <v/>
      </c>
      <c r="N1053" s="23">
        <f>IF(B1053="IT",L1053*Settings!$C$11+L1053*Settings!$C$12,M1053*Settings!$C$16+M1053*Settings!$C$17+L1053*Settings!$C$18+L1053*Settings!$C$19+L1053*Settings!$C$20+L1053*Settings!$C$21*Settings!$C$22)</f>
        <v/>
      </c>
      <c r="O1053" s="23">
        <f>IF(B1053="IT",J1053/Settings!$C$13,0)</f>
        <v/>
      </c>
      <c r="P1053" s="23">
        <f>L1053+N1053+O1053</f>
        <v/>
      </c>
    </row>
    <row r="1054">
      <c r="A1054" s="5" t="inlineStr">
        <is>
          <t>E01615</t>
        </is>
      </c>
      <c r="B1054" s="5" t="inlineStr">
        <is>
          <t>PL</t>
        </is>
      </c>
      <c r="C1054" s="5" t="inlineStr">
        <is>
          <t>Sales</t>
        </is>
      </c>
      <c r="D1054" s="5" t="inlineStr">
        <is>
          <t>L5</t>
        </is>
      </c>
      <c r="E1054" s="5" t="n">
        <v>0.8</v>
      </c>
      <c r="F1054" s="5" t="n">
        <v>61650</v>
      </c>
      <c r="G1054" s="41" t="n">
        <v>44945</v>
      </c>
      <c r="H1054" s="41" t="n"/>
      <c r="I1054" s="42">
        <f>IF(H1054="",DATE(2099,12,31),H1054)</f>
        <v/>
      </c>
      <c r="J1054" s="23">
        <f>F1054*E1054</f>
        <v/>
      </c>
      <c r="K1054" s="23">
        <f>J1054*INDEX(Settings!$C$31:$C$36,MATCH(D1054,Settings!$B$31:$B$36,0))</f>
        <v/>
      </c>
      <c r="L1054" s="23">
        <f>J1054+K1054</f>
        <v/>
      </c>
      <c r="M1054" s="23">
        <f>MIN(L1054,Settings!$C$25)</f>
        <v/>
      </c>
      <c r="N1054" s="23">
        <f>IF(B1054="IT",L1054*Settings!$C$11+L1054*Settings!$C$12,M1054*Settings!$C$16+M1054*Settings!$C$17+L1054*Settings!$C$18+L1054*Settings!$C$19+L1054*Settings!$C$20+L1054*Settings!$C$21*Settings!$C$22)</f>
        <v/>
      </c>
      <c r="O1054" s="23">
        <f>IF(B1054="IT",J1054/Settings!$C$13,0)</f>
        <v/>
      </c>
      <c r="P1054" s="23">
        <f>L1054+N1054+O1054</f>
        <v/>
      </c>
    </row>
    <row r="1055">
      <c r="A1055" s="5" t="inlineStr">
        <is>
          <t>E01616</t>
        </is>
      </c>
      <c r="B1055" s="5" t="inlineStr">
        <is>
          <t>IT</t>
        </is>
      </c>
      <c r="C1055" s="5" t="inlineStr">
        <is>
          <t>Customer Service</t>
        </is>
      </c>
      <c r="D1055" s="5" t="inlineStr">
        <is>
          <t>L3</t>
        </is>
      </c>
      <c r="E1055" s="5" t="n">
        <v>1</v>
      </c>
      <c r="F1055" s="5" t="n">
        <v>40950</v>
      </c>
      <c r="G1055" s="41" t="n">
        <v>41113</v>
      </c>
      <c r="H1055" s="41" t="n"/>
      <c r="I1055" s="42">
        <f>IF(H1055="",DATE(2099,12,31),H1055)</f>
        <v/>
      </c>
      <c r="J1055" s="23">
        <f>F1055*E1055</f>
        <v/>
      </c>
      <c r="K1055" s="23">
        <f>J1055*INDEX(Settings!$C$31:$C$36,MATCH(D1055,Settings!$B$31:$B$36,0))</f>
        <v/>
      </c>
      <c r="L1055" s="23">
        <f>J1055+K1055</f>
        <v/>
      </c>
      <c r="M1055" s="23">
        <f>MIN(L1055,Settings!$C$25)</f>
        <v/>
      </c>
      <c r="N1055" s="23">
        <f>IF(B1055="IT",L1055*Settings!$C$11+L1055*Settings!$C$12,M1055*Settings!$C$16+M1055*Settings!$C$17+L1055*Settings!$C$18+L1055*Settings!$C$19+L1055*Settings!$C$20+L1055*Settings!$C$21*Settings!$C$22)</f>
        <v/>
      </c>
      <c r="O1055" s="23">
        <f>IF(B1055="IT",J1055/Settings!$C$13,0)</f>
        <v/>
      </c>
      <c r="P1055" s="23">
        <f>L1055+N1055+O1055</f>
        <v/>
      </c>
    </row>
    <row r="1056">
      <c r="A1056" s="5" t="inlineStr">
        <is>
          <t>E01617</t>
        </is>
      </c>
      <c r="B1056" s="5" t="inlineStr">
        <is>
          <t>PL</t>
        </is>
      </c>
      <c r="C1056" s="5" t="inlineStr">
        <is>
          <t>Finance</t>
        </is>
      </c>
      <c r="D1056" s="5" t="inlineStr">
        <is>
          <t>L3</t>
        </is>
      </c>
      <c r="E1056" s="5" t="n">
        <v>1</v>
      </c>
      <c r="F1056" s="5" t="n">
        <v>40650</v>
      </c>
      <c r="G1056" s="41" t="n">
        <v>44751</v>
      </c>
      <c r="H1056" s="41" t="n"/>
      <c r="I1056" s="42">
        <f>IF(H1056="",DATE(2099,12,31),H1056)</f>
        <v/>
      </c>
      <c r="J1056" s="23">
        <f>F1056*E1056</f>
        <v/>
      </c>
      <c r="K1056" s="23">
        <f>J1056*INDEX(Settings!$C$31:$C$36,MATCH(D1056,Settings!$B$31:$B$36,0))</f>
        <v/>
      </c>
      <c r="L1056" s="23">
        <f>J1056+K1056</f>
        <v/>
      </c>
      <c r="M1056" s="23">
        <f>MIN(L1056,Settings!$C$25)</f>
        <v/>
      </c>
      <c r="N1056" s="23">
        <f>IF(B1056="IT",L1056*Settings!$C$11+L1056*Settings!$C$12,M1056*Settings!$C$16+M1056*Settings!$C$17+L1056*Settings!$C$18+L1056*Settings!$C$19+L1056*Settings!$C$20+L1056*Settings!$C$21*Settings!$C$22)</f>
        <v/>
      </c>
      <c r="O1056" s="23">
        <f>IF(B1056="IT",J1056/Settings!$C$13,0)</f>
        <v/>
      </c>
      <c r="P1056" s="23">
        <f>L1056+N1056+O1056</f>
        <v/>
      </c>
    </row>
    <row r="1057">
      <c r="A1057" s="5" t="inlineStr">
        <is>
          <t>E01618</t>
        </is>
      </c>
      <c r="B1057" s="5" t="inlineStr">
        <is>
          <t>PL</t>
        </is>
      </c>
      <c r="C1057" s="5" t="inlineStr">
        <is>
          <t>HR</t>
        </is>
      </c>
      <c r="D1057" s="5" t="inlineStr">
        <is>
          <t>L2</t>
        </is>
      </c>
      <c r="E1057" s="5" t="n">
        <v>1</v>
      </c>
      <c r="F1057" s="5" t="n">
        <v>23750</v>
      </c>
      <c r="G1057" s="41" t="n">
        <v>44795</v>
      </c>
      <c r="H1057" s="41" t="n"/>
      <c r="I1057" s="42">
        <f>IF(H1057="",DATE(2099,12,31),H1057)</f>
        <v/>
      </c>
      <c r="J1057" s="23">
        <f>F1057*E1057</f>
        <v/>
      </c>
      <c r="K1057" s="23">
        <f>J1057*INDEX(Settings!$C$31:$C$36,MATCH(D1057,Settings!$B$31:$B$36,0))</f>
        <v/>
      </c>
      <c r="L1057" s="23">
        <f>J1057+K1057</f>
        <v/>
      </c>
      <c r="M1057" s="23">
        <f>MIN(L1057,Settings!$C$25)</f>
        <v/>
      </c>
      <c r="N1057" s="23">
        <f>IF(B1057="IT",L1057*Settings!$C$11+L1057*Settings!$C$12,M1057*Settings!$C$16+M1057*Settings!$C$17+L1057*Settings!$C$18+L1057*Settings!$C$19+L1057*Settings!$C$20+L1057*Settings!$C$21*Settings!$C$22)</f>
        <v/>
      </c>
      <c r="O1057" s="23">
        <f>IF(B1057="IT",J1057/Settings!$C$13,0)</f>
        <v/>
      </c>
      <c r="P1057" s="23">
        <f>L1057+N1057+O1057</f>
        <v/>
      </c>
    </row>
    <row r="1058">
      <c r="A1058" s="5" t="inlineStr">
        <is>
          <t>E01621</t>
        </is>
      </c>
      <c r="B1058" s="5" t="inlineStr">
        <is>
          <t>IT</t>
        </is>
      </c>
      <c r="C1058" s="5" t="inlineStr">
        <is>
          <t>Tech</t>
        </is>
      </c>
      <c r="D1058" s="5" t="inlineStr">
        <is>
          <t>L3</t>
        </is>
      </c>
      <c r="E1058" s="5" t="n">
        <v>1</v>
      </c>
      <c r="F1058" s="5" t="n">
        <v>43550</v>
      </c>
      <c r="G1058" s="41" t="n">
        <v>45934</v>
      </c>
      <c r="H1058" s="41" t="n">
        <v>46159</v>
      </c>
      <c r="I1058" s="42">
        <f>IF(H1058="",DATE(2099,12,31),H1058)</f>
        <v/>
      </c>
      <c r="J1058" s="23">
        <f>F1058*E1058</f>
        <v/>
      </c>
      <c r="K1058" s="23">
        <f>J1058*INDEX(Settings!$C$31:$C$36,MATCH(D1058,Settings!$B$31:$B$36,0))</f>
        <v/>
      </c>
      <c r="L1058" s="23">
        <f>J1058+K1058</f>
        <v/>
      </c>
      <c r="M1058" s="23">
        <f>MIN(L1058,Settings!$C$25)</f>
        <v/>
      </c>
      <c r="N1058" s="23">
        <f>IF(B1058="IT",L1058*Settings!$C$11+L1058*Settings!$C$12,M1058*Settings!$C$16+M1058*Settings!$C$17+L1058*Settings!$C$18+L1058*Settings!$C$19+L1058*Settings!$C$20+L1058*Settings!$C$21*Settings!$C$22)</f>
        <v/>
      </c>
      <c r="O1058" s="23">
        <f>IF(B1058="IT",J1058/Settings!$C$13,0)</f>
        <v/>
      </c>
      <c r="P1058" s="23">
        <f>L1058+N1058+O1058</f>
        <v/>
      </c>
    </row>
    <row r="1059">
      <c r="A1059" s="5" t="inlineStr">
        <is>
          <t>E01622</t>
        </is>
      </c>
      <c r="B1059" s="5" t="inlineStr">
        <is>
          <t>IT</t>
        </is>
      </c>
      <c r="C1059" s="5" t="inlineStr">
        <is>
          <t>Tech</t>
        </is>
      </c>
      <c r="D1059" s="5" t="inlineStr">
        <is>
          <t>L1</t>
        </is>
      </c>
      <c r="E1059" s="5" t="n">
        <v>1</v>
      </c>
      <c r="F1059" s="5" t="n">
        <v>31200</v>
      </c>
      <c r="G1059" s="41" t="n">
        <v>46006</v>
      </c>
      <c r="H1059" s="41" t="n"/>
      <c r="I1059" s="42">
        <f>IF(H1059="",DATE(2099,12,31),H1059)</f>
        <v/>
      </c>
      <c r="J1059" s="23">
        <f>F1059*E1059</f>
        <v/>
      </c>
      <c r="K1059" s="23">
        <f>J1059*INDEX(Settings!$C$31:$C$36,MATCH(D1059,Settings!$B$31:$B$36,0))</f>
        <v/>
      </c>
      <c r="L1059" s="23">
        <f>J1059+K1059</f>
        <v/>
      </c>
      <c r="M1059" s="23">
        <f>MIN(L1059,Settings!$C$25)</f>
        <v/>
      </c>
      <c r="N1059" s="23">
        <f>IF(B1059="IT",L1059*Settings!$C$11+L1059*Settings!$C$12,M1059*Settings!$C$16+M1059*Settings!$C$17+L1059*Settings!$C$18+L1059*Settings!$C$19+L1059*Settings!$C$20+L1059*Settings!$C$21*Settings!$C$22)</f>
        <v/>
      </c>
      <c r="O1059" s="23">
        <f>IF(B1059="IT",J1059/Settings!$C$13,0)</f>
        <v/>
      </c>
      <c r="P1059" s="23">
        <f>L1059+N1059+O1059</f>
        <v/>
      </c>
    </row>
    <row r="1060">
      <c r="A1060" s="5" t="inlineStr">
        <is>
          <t>E01623</t>
        </is>
      </c>
      <c r="B1060" s="5" t="inlineStr">
        <is>
          <t>IT</t>
        </is>
      </c>
      <c r="C1060" s="5" t="inlineStr">
        <is>
          <t>Customer Service</t>
        </is>
      </c>
      <c r="D1060" s="5" t="inlineStr">
        <is>
          <t>L1</t>
        </is>
      </c>
      <c r="E1060" s="5" t="n">
        <v>1</v>
      </c>
      <c r="F1060" s="5" t="n">
        <v>19450</v>
      </c>
      <c r="G1060" s="41" t="n">
        <v>45785</v>
      </c>
      <c r="H1060" s="41" t="n"/>
      <c r="I1060" s="42">
        <f>IF(H1060="",DATE(2099,12,31),H1060)</f>
        <v/>
      </c>
      <c r="J1060" s="23">
        <f>F1060*E1060</f>
        <v/>
      </c>
      <c r="K1060" s="23">
        <f>J1060*INDEX(Settings!$C$31:$C$36,MATCH(D1060,Settings!$B$31:$B$36,0))</f>
        <v/>
      </c>
      <c r="L1060" s="23">
        <f>J1060+K1060</f>
        <v/>
      </c>
      <c r="M1060" s="23">
        <f>MIN(L1060,Settings!$C$25)</f>
        <v/>
      </c>
      <c r="N1060" s="23">
        <f>IF(B1060="IT",L1060*Settings!$C$11+L1060*Settings!$C$12,M1060*Settings!$C$16+M1060*Settings!$C$17+L1060*Settings!$C$18+L1060*Settings!$C$19+L1060*Settings!$C$20+L1060*Settings!$C$21*Settings!$C$22)</f>
        <v/>
      </c>
      <c r="O1060" s="23">
        <f>IF(B1060="IT",J1060/Settings!$C$13,0)</f>
        <v/>
      </c>
      <c r="P1060" s="23">
        <f>L1060+N1060+O1060</f>
        <v/>
      </c>
    </row>
    <row r="1061">
      <c r="A1061" s="5" t="inlineStr">
        <is>
          <t>E01624</t>
        </is>
      </c>
      <c r="B1061" s="5" t="inlineStr">
        <is>
          <t>PL</t>
        </is>
      </c>
      <c r="C1061" s="5" t="inlineStr">
        <is>
          <t>Operations</t>
        </is>
      </c>
      <c r="D1061" s="5" t="inlineStr">
        <is>
          <t>L3</t>
        </is>
      </c>
      <c r="E1061" s="5" t="n">
        <v>1</v>
      </c>
      <c r="F1061" s="5" t="n">
        <v>33800</v>
      </c>
      <c r="G1061" s="41" t="n">
        <v>43813</v>
      </c>
      <c r="H1061" s="41" t="n"/>
      <c r="I1061" s="42">
        <f>IF(H1061="",DATE(2099,12,31),H1061)</f>
        <v/>
      </c>
      <c r="J1061" s="23">
        <f>F1061*E1061</f>
        <v/>
      </c>
      <c r="K1061" s="23">
        <f>J1061*INDEX(Settings!$C$31:$C$36,MATCH(D1061,Settings!$B$31:$B$36,0))</f>
        <v/>
      </c>
      <c r="L1061" s="23">
        <f>J1061+K1061</f>
        <v/>
      </c>
      <c r="M1061" s="23">
        <f>MIN(L1061,Settings!$C$25)</f>
        <v/>
      </c>
      <c r="N1061" s="23">
        <f>IF(B1061="IT",L1061*Settings!$C$11+L1061*Settings!$C$12,M1061*Settings!$C$16+M1061*Settings!$C$17+L1061*Settings!$C$18+L1061*Settings!$C$19+L1061*Settings!$C$20+L1061*Settings!$C$21*Settings!$C$22)</f>
        <v/>
      </c>
      <c r="O1061" s="23">
        <f>IF(B1061="IT",J1061/Settings!$C$13,0)</f>
        <v/>
      </c>
      <c r="P1061" s="23">
        <f>L1061+N1061+O1061</f>
        <v/>
      </c>
    </row>
    <row r="1062">
      <c r="A1062" s="5" t="inlineStr">
        <is>
          <t>E01625</t>
        </is>
      </c>
      <c r="B1062" s="5" t="inlineStr">
        <is>
          <t>PL</t>
        </is>
      </c>
      <c r="C1062" s="5" t="inlineStr">
        <is>
          <t>Operations</t>
        </is>
      </c>
      <c r="D1062" s="5" t="inlineStr">
        <is>
          <t>L3</t>
        </is>
      </c>
      <c r="E1062" s="5" t="n">
        <v>1</v>
      </c>
      <c r="F1062" s="5" t="n">
        <v>33850</v>
      </c>
      <c r="G1062" s="41" t="n">
        <v>45575</v>
      </c>
      <c r="H1062" s="41" t="n"/>
      <c r="I1062" s="42">
        <f>IF(H1062="",DATE(2099,12,31),H1062)</f>
        <v/>
      </c>
      <c r="J1062" s="23">
        <f>F1062*E1062</f>
        <v/>
      </c>
      <c r="K1062" s="23">
        <f>J1062*INDEX(Settings!$C$31:$C$36,MATCH(D1062,Settings!$B$31:$B$36,0))</f>
        <v/>
      </c>
      <c r="L1062" s="23">
        <f>J1062+K1062</f>
        <v/>
      </c>
      <c r="M1062" s="23">
        <f>MIN(L1062,Settings!$C$25)</f>
        <v/>
      </c>
      <c r="N1062" s="23">
        <f>IF(B1062="IT",L1062*Settings!$C$11+L1062*Settings!$C$12,M1062*Settings!$C$16+M1062*Settings!$C$17+L1062*Settings!$C$18+L1062*Settings!$C$19+L1062*Settings!$C$20+L1062*Settings!$C$21*Settings!$C$22)</f>
        <v/>
      </c>
      <c r="O1062" s="23">
        <f>IF(B1062="IT",J1062/Settings!$C$13,0)</f>
        <v/>
      </c>
      <c r="P1062" s="23">
        <f>L1062+N1062+O1062</f>
        <v/>
      </c>
    </row>
    <row r="1063">
      <c r="A1063" s="5" t="inlineStr">
        <is>
          <t>E01627</t>
        </is>
      </c>
      <c r="B1063" s="5" t="inlineStr">
        <is>
          <t>IT</t>
        </is>
      </c>
      <c r="C1063" s="5" t="inlineStr">
        <is>
          <t>HR</t>
        </is>
      </c>
      <c r="D1063" s="5" t="inlineStr">
        <is>
          <t>L4</t>
        </is>
      </c>
      <c r="E1063" s="5" t="n">
        <v>1</v>
      </c>
      <c r="F1063" s="5" t="n">
        <v>55750</v>
      </c>
      <c r="G1063" s="41" t="n">
        <v>45842</v>
      </c>
      <c r="H1063" s="41" t="n"/>
      <c r="I1063" s="42">
        <f>IF(H1063="",DATE(2099,12,31),H1063)</f>
        <v/>
      </c>
      <c r="J1063" s="23">
        <f>F1063*E1063</f>
        <v/>
      </c>
      <c r="K1063" s="23">
        <f>J1063*INDEX(Settings!$C$31:$C$36,MATCH(D1063,Settings!$B$31:$B$36,0))</f>
        <v/>
      </c>
      <c r="L1063" s="23">
        <f>J1063+K1063</f>
        <v/>
      </c>
      <c r="M1063" s="23">
        <f>MIN(L1063,Settings!$C$25)</f>
        <v/>
      </c>
      <c r="N1063" s="23">
        <f>IF(B1063="IT",L1063*Settings!$C$11+L1063*Settings!$C$12,M1063*Settings!$C$16+M1063*Settings!$C$17+L1063*Settings!$C$18+L1063*Settings!$C$19+L1063*Settings!$C$20+L1063*Settings!$C$21*Settings!$C$22)</f>
        <v/>
      </c>
      <c r="O1063" s="23">
        <f>IF(B1063="IT",J1063/Settings!$C$13,0)</f>
        <v/>
      </c>
      <c r="P1063" s="23">
        <f>L1063+N1063+O1063</f>
        <v/>
      </c>
    </row>
    <row r="1064">
      <c r="A1064" s="5" t="inlineStr">
        <is>
          <t>E01628</t>
        </is>
      </c>
      <c r="B1064" s="5" t="inlineStr">
        <is>
          <t>IT</t>
        </is>
      </c>
      <c r="C1064" s="5" t="inlineStr">
        <is>
          <t>Operations</t>
        </is>
      </c>
      <c r="D1064" s="5" t="inlineStr">
        <is>
          <t>L1</t>
        </is>
      </c>
      <c r="E1064" s="5" t="n">
        <v>1</v>
      </c>
      <c r="F1064" s="5" t="n">
        <v>23600</v>
      </c>
      <c r="G1064" s="41" t="n">
        <v>45785</v>
      </c>
      <c r="H1064" s="41" t="n"/>
      <c r="I1064" s="42">
        <f>IF(H1064="",DATE(2099,12,31),H1064)</f>
        <v/>
      </c>
      <c r="J1064" s="23">
        <f>F1064*E1064</f>
        <v/>
      </c>
      <c r="K1064" s="23">
        <f>J1064*INDEX(Settings!$C$31:$C$36,MATCH(D1064,Settings!$B$31:$B$36,0))</f>
        <v/>
      </c>
      <c r="L1064" s="23">
        <f>J1064+K1064</f>
        <v/>
      </c>
      <c r="M1064" s="23">
        <f>MIN(L1064,Settings!$C$25)</f>
        <v/>
      </c>
      <c r="N1064" s="23">
        <f>IF(B1064="IT",L1064*Settings!$C$11+L1064*Settings!$C$12,M1064*Settings!$C$16+M1064*Settings!$C$17+L1064*Settings!$C$18+L1064*Settings!$C$19+L1064*Settings!$C$20+L1064*Settings!$C$21*Settings!$C$22)</f>
        <v/>
      </c>
      <c r="O1064" s="23">
        <f>IF(B1064="IT",J1064/Settings!$C$13,0)</f>
        <v/>
      </c>
      <c r="P1064" s="23">
        <f>L1064+N1064+O1064</f>
        <v/>
      </c>
    </row>
    <row r="1065">
      <c r="A1065" s="5" t="inlineStr">
        <is>
          <t>E01632</t>
        </is>
      </c>
      <c r="B1065" s="5" t="inlineStr">
        <is>
          <t>PL</t>
        </is>
      </c>
      <c r="C1065" s="5" t="inlineStr">
        <is>
          <t>Finance</t>
        </is>
      </c>
      <c r="D1065" s="5" t="inlineStr">
        <is>
          <t>L2</t>
        </is>
      </c>
      <c r="E1065" s="5" t="n">
        <v>1</v>
      </c>
      <c r="F1065" s="5" t="n">
        <v>27650</v>
      </c>
      <c r="G1065" s="41" t="n">
        <v>46137</v>
      </c>
      <c r="H1065" s="41" t="n"/>
      <c r="I1065" s="42">
        <f>IF(H1065="",DATE(2099,12,31),H1065)</f>
        <v/>
      </c>
      <c r="J1065" s="23">
        <f>F1065*E1065</f>
        <v/>
      </c>
      <c r="K1065" s="23">
        <f>J1065*INDEX(Settings!$C$31:$C$36,MATCH(D1065,Settings!$B$31:$B$36,0))</f>
        <v/>
      </c>
      <c r="L1065" s="23">
        <f>J1065+K1065</f>
        <v/>
      </c>
      <c r="M1065" s="23">
        <f>MIN(L1065,Settings!$C$25)</f>
        <v/>
      </c>
      <c r="N1065" s="23">
        <f>IF(B1065="IT",L1065*Settings!$C$11+L1065*Settings!$C$12,M1065*Settings!$C$16+M1065*Settings!$C$17+L1065*Settings!$C$18+L1065*Settings!$C$19+L1065*Settings!$C$20+L1065*Settings!$C$21*Settings!$C$22)</f>
        <v/>
      </c>
      <c r="O1065" s="23">
        <f>IF(B1065="IT",J1065/Settings!$C$13,0)</f>
        <v/>
      </c>
      <c r="P1065" s="23">
        <f>L1065+N1065+O1065</f>
        <v/>
      </c>
    </row>
    <row r="1066">
      <c r="A1066" s="5" t="inlineStr">
        <is>
          <t>E01633</t>
        </is>
      </c>
      <c r="B1066" s="5" t="inlineStr">
        <is>
          <t>PL</t>
        </is>
      </c>
      <c r="C1066" s="5" t="inlineStr">
        <is>
          <t>Tech</t>
        </is>
      </c>
      <c r="D1066" s="5" t="inlineStr">
        <is>
          <t>L2</t>
        </is>
      </c>
      <c r="E1066" s="5" t="n">
        <v>1</v>
      </c>
      <c r="F1066" s="5" t="n">
        <v>32100</v>
      </c>
      <c r="G1066" s="41" t="n">
        <v>46100</v>
      </c>
      <c r="H1066" s="41" t="n"/>
      <c r="I1066" s="42">
        <f>IF(H1066="",DATE(2099,12,31),H1066)</f>
        <v/>
      </c>
      <c r="J1066" s="23">
        <f>F1066*E1066</f>
        <v/>
      </c>
      <c r="K1066" s="23">
        <f>J1066*INDEX(Settings!$C$31:$C$36,MATCH(D1066,Settings!$B$31:$B$36,0))</f>
        <v/>
      </c>
      <c r="L1066" s="23">
        <f>J1066+K1066</f>
        <v/>
      </c>
      <c r="M1066" s="23">
        <f>MIN(L1066,Settings!$C$25)</f>
        <v/>
      </c>
      <c r="N1066" s="23">
        <f>IF(B1066="IT",L1066*Settings!$C$11+L1066*Settings!$C$12,M1066*Settings!$C$16+M1066*Settings!$C$17+L1066*Settings!$C$18+L1066*Settings!$C$19+L1066*Settings!$C$20+L1066*Settings!$C$21*Settings!$C$22)</f>
        <v/>
      </c>
      <c r="O1066" s="23">
        <f>IF(B1066="IT",J1066/Settings!$C$13,0)</f>
        <v/>
      </c>
      <c r="P1066" s="23">
        <f>L1066+N1066+O1066</f>
        <v/>
      </c>
    </row>
    <row r="1067">
      <c r="A1067" s="5" t="inlineStr">
        <is>
          <t>E01634</t>
        </is>
      </c>
      <c r="B1067" s="5" t="inlineStr">
        <is>
          <t>PL</t>
        </is>
      </c>
      <c r="C1067" s="5" t="inlineStr">
        <is>
          <t>Customer Service</t>
        </is>
      </c>
      <c r="D1067" s="5" t="inlineStr">
        <is>
          <t>L2</t>
        </is>
      </c>
      <c r="E1067" s="5" t="n">
        <v>1</v>
      </c>
      <c r="F1067" s="5" t="n">
        <v>21500</v>
      </c>
      <c r="G1067" s="41" t="n">
        <v>45903</v>
      </c>
      <c r="H1067" s="41" t="n"/>
      <c r="I1067" s="42">
        <f>IF(H1067="",DATE(2099,12,31),H1067)</f>
        <v/>
      </c>
      <c r="J1067" s="23">
        <f>F1067*E1067</f>
        <v/>
      </c>
      <c r="K1067" s="23">
        <f>J1067*INDEX(Settings!$C$31:$C$36,MATCH(D1067,Settings!$B$31:$B$36,0))</f>
        <v/>
      </c>
      <c r="L1067" s="23">
        <f>J1067+K1067</f>
        <v/>
      </c>
      <c r="M1067" s="23">
        <f>MIN(L1067,Settings!$C$25)</f>
        <v/>
      </c>
      <c r="N1067" s="23">
        <f>IF(B1067="IT",L1067*Settings!$C$11+L1067*Settings!$C$12,M1067*Settings!$C$16+M1067*Settings!$C$17+L1067*Settings!$C$18+L1067*Settings!$C$19+L1067*Settings!$C$20+L1067*Settings!$C$21*Settings!$C$22)</f>
        <v/>
      </c>
      <c r="O1067" s="23">
        <f>IF(B1067="IT",J1067/Settings!$C$13,0)</f>
        <v/>
      </c>
      <c r="P1067" s="23">
        <f>L1067+N1067+O1067</f>
        <v/>
      </c>
    </row>
    <row r="1068">
      <c r="A1068" s="5" t="inlineStr">
        <is>
          <t>E01635</t>
        </is>
      </c>
      <c r="B1068" s="5" t="inlineStr">
        <is>
          <t>PL</t>
        </is>
      </c>
      <c r="C1068" s="5" t="inlineStr">
        <is>
          <t>Operations</t>
        </is>
      </c>
      <c r="D1068" s="5" t="inlineStr">
        <is>
          <t>L3</t>
        </is>
      </c>
      <c r="E1068" s="5" t="n">
        <v>1</v>
      </c>
      <c r="F1068" s="5" t="n">
        <v>31550</v>
      </c>
      <c r="G1068" s="41" t="n">
        <v>45139</v>
      </c>
      <c r="H1068" s="41" t="n"/>
      <c r="I1068" s="42">
        <f>IF(H1068="",DATE(2099,12,31),H1068)</f>
        <v/>
      </c>
      <c r="J1068" s="23">
        <f>F1068*E1068</f>
        <v/>
      </c>
      <c r="K1068" s="23">
        <f>J1068*INDEX(Settings!$C$31:$C$36,MATCH(D1068,Settings!$B$31:$B$36,0))</f>
        <v/>
      </c>
      <c r="L1068" s="23">
        <f>J1068+K1068</f>
        <v/>
      </c>
      <c r="M1068" s="23">
        <f>MIN(L1068,Settings!$C$25)</f>
        <v/>
      </c>
      <c r="N1068" s="23">
        <f>IF(B1068="IT",L1068*Settings!$C$11+L1068*Settings!$C$12,M1068*Settings!$C$16+M1068*Settings!$C$17+L1068*Settings!$C$18+L1068*Settings!$C$19+L1068*Settings!$C$20+L1068*Settings!$C$21*Settings!$C$22)</f>
        <v/>
      </c>
      <c r="O1068" s="23">
        <f>IF(B1068="IT",J1068/Settings!$C$13,0)</f>
        <v/>
      </c>
      <c r="P1068" s="23">
        <f>L1068+N1068+O1068</f>
        <v/>
      </c>
    </row>
    <row r="1069">
      <c r="A1069" s="5" t="inlineStr">
        <is>
          <t>E01636</t>
        </is>
      </c>
      <c r="B1069" s="5" t="inlineStr">
        <is>
          <t>IT</t>
        </is>
      </c>
      <c r="C1069" s="5" t="inlineStr">
        <is>
          <t>Customer Service</t>
        </is>
      </c>
      <c r="D1069" s="5" t="inlineStr">
        <is>
          <t>L3</t>
        </is>
      </c>
      <c r="E1069" s="5" t="n">
        <v>1</v>
      </c>
      <c r="F1069" s="5" t="n">
        <v>43750</v>
      </c>
      <c r="G1069" s="41" t="n">
        <v>45118</v>
      </c>
      <c r="H1069" s="41" t="n"/>
      <c r="I1069" s="42">
        <f>IF(H1069="",DATE(2099,12,31),H1069)</f>
        <v/>
      </c>
      <c r="J1069" s="23">
        <f>F1069*E1069</f>
        <v/>
      </c>
      <c r="K1069" s="23">
        <f>J1069*INDEX(Settings!$C$31:$C$36,MATCH(D1069,Settings!$B$31:$B$36,0))</f>
        <v/>
      </c>
      <c r="L1069" s="23">
        <f>J1069+K1069</f>
        <v/>
      </c>
      <c r="M1069" s="23">
        <f>MIN(L1069,Settings!$C$25)</f>
        <v/>
      </c>
      <c r="N1069" s="23">
        <f>IF(B1069="IT",L1069*Settings!$C$11+L1069*Settings!$C$12,M1069*Settings!$C$16+M1069*Settings!$C$17+L1069*Settings!$C$18+L1069*Settings!$C$19+L1069*Settings!$C$20+L1069*Settings!$C$21*Settings!$C$22)</f>
        <v/>
      </c>
      <c r="O1069" s="23">
        <f>IF(B1069="IT",J1069/Settings!$C$13,0)</f>
        <v/>
      </c>
      <c r="P1069" s="23">
        <f>L1069+N1069+O1069</f>
        <v/>
      </c>
    </row>
    <row r="1070">
      <c r="A1070" s="5" t="inlineStr">
        <is>
          <t>E01638</t>
        </is>
      </c>
      <c r="B1070" s="5" t="inlineStr">
        <is>
          <t>PL</t>
        </is>
      </c>
      <c r="C1070" s="5" t="inlineStr">
        <is>
          <t>Sales</t>
        </is>
      </c>
      <c r="D1070" s="5" t="inlineStr">
        <is>
          <t>L3</t>
        </is>
      </c>
      <c r="E1070" s="5" t="n">
        <v>1</v>
      </c>
      <c r="F1070" s="5" t="n">
        <v>35450</v>
      </c>
      <c r="G1070" s="41" t="n">
        <v>45851</v>
      </c>
      <c r="H1070" s="41" t="n"/>
      <c r="I1070" s="42">
        <f>IF(H1070="",DATE(2099,12,31),H1070)</f>
        <v/>
      </c>
      <c r="J1070" s="23">
        <f>F1070*E1070</f>
        <v/>
      </c>
      <c r="K1070" s="23">
        <f>J1070*INDEX(Settings!$C$31:$C$36,MATCH(D1070,Settings!$B$31:$B$36,0))</f>
        <v/>
      </c>
      <c r="L1070" s="23">
        <f>J1070+K1070</f>
        <v/>
      </c>
      <c r="M1070" s="23">
        <f>MIN(L1070,Settings!$C$25)</f>
        <v/>
      </c>
      <c r="N1070" s="23">
        <f>IF(B1070="IT",L1070*Settings!$C$11+L1070*Settings!$C$12,M1070*Settings!$C$16+M1070*Settings!$C$17+L1070*Settings!$C$18+L1070*Settings!$C$19+L1070*Settings!$C$20+L1070*Settings!$C$21*Settings!$C$22)</f>
        <v/>
      </c>
      <c r="O1070" s="23">
        <f>IF(B1070="IT",J1070/Settings!$C$13,0)</f>
        <v/>
      </c>
      <c r="P1070" s="23">
        <f>L1070+N1070+O1070</f>
        <v/>
      </c>
    </row>
    <row r="1071">
      <c r="A1071" s="5" t="inlineStr">
        <is>
          <t>E01639</t>
        </is>
      </c>
      <c r="B1071" s="5" t="inlineStr">
        <is>
          <t>PL</t>
        </is>
      </c>
      <c r="C1071" s="5" t="inlineStr">
        <is>
          <t>Operations</t>
        </is>
      </c>
      <c r="D1071" s="5" t="inlineStr">
        <is>
          <t>L3</t>
        </is>
      </c>
      <c r="E1071" s="5" t="n">
        <v>1</v>
      </c>
      <c r="F1071" s="5" t="n">
        <v>32400</v>
      </c>
      <c r="G1071" s="41" t="n">
        <v>46090</v>
      </c>
      <c r="H1071" s="41" t="n"/>
      <c r="I1071" s="42">
        <f>IF(H1071="",DATE(2099,12,31),H1071)</f>
        <v/>
      </c>
      <c r="J1071" s="23">
        <f>F1071*E1071</f>
        <v/>
      </c>
      <c r="K1071" s="23">
        <f>J1071*INDEX(Settings!$C$31:$C$36,MATCH(D1071,Settings!$B$31:$B$36,0))</f>
        <v/>
      </c>
      <c r="L1071" s="23">
        <f>J1071+K1071</f>
        <v/>
      </c>
      <c r="M1071" s="23">
        <f>MIN(L1071,Settings!$C$25)</f>
        <v/>
      </c>
      <c r="N1071" s="23">
        <f>IF(B1071="IT",L1071*Settings!$C$11+L1071*Settings!$C$12,M1071*Settings!$C$16+M1071*Settings!$C$17+L1071*Settings!$C$18+L1071*Settings!$C$19+L1071*Settings!$C$20+L1071*Settings!$C$21*Settings!$C$22)</f>
        <v/>
      </c>
      <c r="O1071" s="23">
        <f>IF(B1071="IT",J1071/Settings!$C$13,0)</f>
        <v/>
      </c>
      <c r="P1071" s="23">
        <f>L1071+N1071+O1071</f>
        <v/>
      </c>
    </row>
    <row r="1072">
      <c r="A1072" s="5" t="inlineStr">
        <is>
          <t>E01640</t>
        </is>
      </c>
      <c r="B1072" s="5" t="inlineStr">
        <is>
          <t>PL</t>
        </is>
      </c>
      <c r="C1072" s="5" t="inlineStr">
        <is>
          <t>Tech</t>
        </is>
      </c>
      <c r="D1072" s="5" t="inlineStr">
        <is>
          <t>L3</t>
        </is>
      </c>
      <c r="E1072" s="5" t="n">
        <v>1</v>
      </c>
      <c r="F1072" s="5" t="n">
        <v>44600</v>
      </c>
      <c r="G1072" s="41" t="n">
        <v>45311</v>
      </c>
      <c r="H1072" s="41" t="n"/>
      <c r="I1072" s="42">
        <f>IF(H1072="",DATE(2099,12,31),H1072)</f>
        <v/>
      </c>
      <c r="J1072" s="23">
        <f>F1072*E1072</f>
        <v/>
      </c>
      <c r="K1072" s="23">
        <f>J1072*INDEX(Settings!$C$31:$C$36,MATCH(D1072,Settings!$B$31:$B$36,0))</f>
        <v/>
      </c>
      <c r="L1072" s="23">
        <f>J1072+K1072</f>
        <v/>
      </c>
      <c r="M1072" s="23">
        <f>MIN(L1072,Settings!$C$25)</f>
        <v/>
      </c>
      <c r="N1072" s="23">
        <f>IF(B1072="IT",L1072*Settings!$C$11+L1072*Settings!$C$12,M1072*Settings!$C$16+M1072*Settings!$C$17+L1072*Settings!$C$18+L1072*Settings!$C$19+L1072*Settings!$C$20+L1072*Settings!$C$21*Settings!$C$22)</f>
        <v/>
      </c>
      <c r="O1072" s="23">
        <f>IF(B1072="IT",J1072/Settings!$C$13,0)</f>
        <v/>
      </c>
      <c r="P1072" s="23">
        <f>L1072+N1072+O1072</f>
        <v/>
      </c>
    </row>
    <row r="1073">
      <c r="A1073" s="5" t="inlineStr">
        <is>
          <t>E01641</t>
        </is>
      </c>
      <c r="B1073" s="5" t="inlineStr">
        <is>
          <t>PL</t>
        </is>
      </c>
      <c r="C1073" s="5" t="inlineStr">
        <is>
          <t>Tech</t>
        </is>
      </c>
      <c r="D1073" s="5" t="inlineStr">
        <is>
          <t>L3</t>
        </is>
      </c>
      <c r="E1073" s="5" t="n">
        <v>1</v>
      </c>
      <c r="F1073" s="5" t="n">
        <v>46500</v>
      </c>
      <c r="G1073" s="41" t="n">
        <v>44781</v>
      </c>
      <c r="H1073" s="41" t="n"/>
      <c r="I1073" s="42">
        <f>IF(H1073="",DATE(2099,12,31),H1073)</f>
        <v/>
      </c>
      <c r="J1073" s="23">
        <f>F1073*E1073</f>
        <v/>
      </c>
      <c r="K1073" s="23">
        <f>J1073*INDEX(Settings!$C$31:$C$36,MATCH(D1073,Settings!$B$31:$B$36,0))</f>
        <v/>
      </c>
      <c r="L1073" s="23">
        <f>J1073+K1073</f>
        <v/>
      </c>
      <c r="M1073" s="23">
        <f>MIN(L1073,Settings!$C$25)</f>
        <v/>
      </c>
      <c r="N1073" s="23">
        <f>IF(B1073="IT",L1073*Settings!$C$11+L1073*Settings!$C$12,M1073*Settings!$C$16+M1073*Settings!$C$17+L1073*Settings!$C$18+L1073*Settings!$C$19+L1073*Settings!$C$20+L1073*Settings!$C$21*Settings!$C$22)</f>
        <v/>
      </c>
      <c r="O1073" s="23">
        <f>IF(B1073="IT",J1073/Settings!$C$13,0)</f>
        <v/>
      </c>
      <c r="P1073" s="23">
        <f>L1073+N1073+O1073</f>
        <v/>
      </c>
    </row>
    <row r="1074">
      <c r="A1074" s="5" t="inlineStr">
        <is>
          <t>E01643</t>
        </is>
      </c>
      <c r="B1074" s="5" t="inlineStr">
        <is>
          <t>PL</t>
        </is>
      </c>
      <c r="C1074" s="5" t="inlineStr">
        <is>
          <t>Operations</t>
        </is>
      </c>
      <c r="D1074" s="5" t="inlineStr">
        <is>
          <t>L3</t>
        </is>
      </c>
      <c r="E1074" s="5" t="n">
        <v>1</v>
      </c>
      <c r="F1074" s="5" t="n">
        <v>32350</v>
      </c>
      <c r="G1074" s="41" t="n">
        <v>45322</v>
      </c>
      <c r="H1074" s="41" t="n"/>
      <c r="I1074" s="42">
        <f>IF(H1074="",DATE(2099,12,31),H1074)</f>
        <v/>
      </c>
      <c r="J1074" s="23">
        <f>F1074*E1074</f>
        <v/>
      </c>
      <c r="K1074" s="23">
        <f>J1074*INDEX(Settings!$C$31:$C$36,MATCH(D1074,Settings!$B$31:$B$36,0))</f>
        <v/>
      </c>
      <c r="L1074" s="23">
        <f>J1074+K1074</f>
        <v/>
      </c>
      <c r="M1074" s="23">
        <f>MIN(L1074,Settings!$C$25)</f>
        <v/>
      </c>
      <c r="N1074" s="23">
        <f>IF(B1074="IT",L1074*Settings!$C$11+L1074*Settings!$C$12,M1074*Settings!$C$16+M1074*Settings!$C$17+L1074*Settings!$C$18+L1074*Settings!$C$19+L1074*Settings!$C$20+L1074*Settings!$C$21*Settings!$C$22)</f>
        <v/>
      </c>
      <c r="O1074" s="23">
        <f>IF(B1074="IT",J1074/Settings!$C$13,0)</f>
        <v/>
      </c>
      <c r="P1074" s="23">
        <f>L1074+N1074+O1074</f>
        <v/>
      </c>
    </row>
    <row r="1075">
      <c r="A1075" s="5" t="inlineStr">
        <is>
          <t>E01645</t>
        </is>
      </c>
      <c r="B1075" s="5" t="inlineStr">
        <is>
          <t>IT</t>
        </is>
      </c>
      <c r="C1075" s="5" t="inlineStr">
        <is>
          <t>Customer Service</t>
        </is>
      </c>
      <c r="D1075" s="5" t="inlineStr">
        <is>
          <t>L3</t>
        </is>
      </c>
      <c r="E1075" s="5" t="n">
        <v>1</v>
      </c>
      <c r="F1075" s="5" t="n">
        <v>37150</v>
      </c>
      <c r="G1075" s="41" t="n">
        <v>44642</v>
      </c>
      <c r="H1075" s="41" t="n"/>
      <c r="I1075" s="42">
        <f>IF(H1075="",DATE(2099,12,31),H1075)</f>
        <v/>
      </c>
      <c r="J1075" s="23">
        <f>F1075*E1075</f>
        <v/>
      </c>
      <c r="K1075" s="23">
        <f>J1075*INDEX(Settings!$C$31:$C$36,MATCH(D1075,Settings!$B$31:$B$36,0))</f>
        <v/>
      </c>
      <c r="L1075" s="23">
        <f>J1075+K1075</f>
        <v/>
      </c>
      <c r="M1075" s="23">
        <f>MIN(L1075,Settings!$C$25)</f>
        <v/>
      </c>
      <c r="N1075" s="23">
        <f>IF(B1075="IT",L1075*Settings!$C$11+L1075*Settings!$C$12,M1075*Settings!$C$16+M1075*Settings!$C$17+L1075*Settings!$C$18+L1075*Settings!$C$19+L1075*Settings!$C$20+L1075*Settings!$C$21*Settings!$C$22)</f>
        <v/>
      </c>
      <c r="O1075" s="23">
        <f>IF(B1075="IT",J1075/Settings!$C$13,0)</f>
        <v/>
      </c>
      <c r="P1075" s="23">
        <f>L1075+N1075+O1075</f>
        <v/>
      </c>
    </row>
    <row r="1076">
      <c r="A1076" s="5" t="inlineStr">
        <is>
          <t>E01646</t>
        </is>
      </c>
      <c r="B1076" s="5" t="inlineStr">
        <is>
          <t>PL</t>
        </is>
      </c>
      <c r="C1076" s="5" t="inlineStr">
        <is>
          <t>Tech</t>
        </is>
      </c>
      <c r="D1076" s="5" t="inlineStr">
        <is>
          <t>L1</t>
        </is>
      </c>
      <c r="E1076" s="5" t="n">
        <v>1</v>
      </c>
      <c r="F1076" s="5" t="n">
        <v>21400</v>
      </c>
      <c r="G1076" s="41" t="n">
        <v>46044</v>
      </c>
      <c r="H1076" s="41" t="n">
        <v>46170</v>
      </c>
      <c r="I1076" s="42">
        <f>IF(H1076="",DATE(2099,12,31),H1076)</f>
        <v/>
      </c>
      <c r="J1076" s="23">
        <f>F1076*E1076</f>
        <v/>
      </c>
      <c r="K1076" s="23">
        <f>J1076*INDEX(Settings!$C$31:$C$36,MATCH(D1076,Settings!$B$31:$B$36,0))</f>
        <v/>
      </c>
      <c r="L1076" s="23">
        <f>J1076+K1076</f>
        <v/>
      </c>
      <c r="M1076" s="23">
        <f>MIN(L1076,Settings!$C$25)</f>
        <v/>
      </c>
      <c r="N1076" s="23">
        <f>IF(B1076="IT",L1076*Settings!$C$11+L1076*Settings!$C$12,M1076*Settings!$C$16+M1076*Settings!$C$17+L1076*Settings!$C$18+L1076*Settings!$C$19+L1076*Settings!$C$20+L1076*Settings!$C$21*Settings!$C$22)</f>
        <v/>
      </c>
      <c r="O1076" s="23">
        <f>IF(B1076="IT",J1076/Settings!$C$13,0)</f>
        <v/>
      </c>
      <c r="P1076" s="23">
        <f>L1076+N1076+O1076</f>
        <v/>
      </c>
    </row>
    <row r="1077">
      <c r="A1077" s="5" t="inlineStr">
        <is>
          <t>E01648</t>
        </is>
      </c>
      <c r="B1077" s="5" t="inlineStr">
        <is>
          <t>PL</t>
        </is>
      </c>
      <c r="C1077" s="5" t="inlineStr">
        <is>
          <t>Tech</t>
        </is>
      </c>
      <c r="D1077" s="5" t="inlineStr">
        <is>
          <t>L3</t>
        </is>
      </c>
      <c r="E1077" s="5" t="n">
        <v>1</v>
      </c>
      <c r="F1077" s="5" t="n">
        <v>46650</v>
      </c>
      <c r="G1077" s="41" t="n">
        <v>45390</v>
      </c>
      <c r="H1077" s="41" t="n"/>
      <c r="I1077" s="42">
        <f>IF(H1077="",DATE(2099,12,31),H1077)</f>
        <v/>
      </c>
      <c r="J1077" s="23">
        <f>F1077*E1077</f>
        <v/>
      </c>
      <c r="K1077" s="23">
        <f>J1077*INDEX(Settings!$C$31:$C$36,MATCH(D1077,Settings!$B$31:$B$36,0))</f>
        <v/>
      </c>
      <c r="L1077" s="23">
        <f>J1077+K1077</f>
        <v/>
      </c>
      <c r="M1077" s="23">
        <f>MIN(L1077,Settings!$C$25)</f>
        <v/>
      </c>
      <c r="N1077" s="23">
        <f>IF(B1077="IT",L1077*Settings!$C$11+L1077*Settings!$C$12,M1077*Settings!$C$16+M1077*Settings!$C$17+L1077*Settings!$C$18+L1077*Settings!$C$19+L1077*Settings!$C$20+L1077*Settings!$C$21*Settings!$C$22)</f>
        <v/>
      </c>
      <c r="O1077" s="23">
        <f>IF(B1077="IT",J1077/Settings!$C$13,0)</f>
        <v/>
      </c>
      <c r="P1077" s="23">
        <f>L1077+N1077+O1077</f>
        <v/>
      </c>
    </row>
    <row r="1078">
      <c r="A1078" s="5" t="inlineStr">
        <is>
          <t>E01649</t>
        </is>
      </c>
      <c r="B1078" s="5" t="inlineStr">
        <is>
          <t>PL</t>
        </is>
      </c>
      <c r="C1078" s="5" t="inlineStr">
        <is>
          <t>Operations</t>
        </is>
      </c>
      <c r="D1078" s="5" t="inlineStr">
        <is>
          <t>L2</t>
        </is>
      </c>
      <c r="E1078" s="5" t="n">
        <v>1</v>
      </c>
      <c r="F1078" s="5" t="n">
        <v>26250</v>
      </c>
      <c r="G1078" s="41" t="n">
        <v>45682</v>
      </c>
      <c r="H1078" s="41" t="n"/>
      <c r="I1078" s="42">
        <f>IF(H1078="",DATE(2099,12,31),H1078)</f>
        <v/>
      </c>
      <c r="J1078" s="23">
        <f>F1078*E1078</f>
        <v/>
      </c>
      <c r="K1078" s="23">
        <f>J1078*INDEX(Settings!$C$31:$C$36,MATCH(D1078,Settings!$B$31:$B$36,0))</f>
        <v/>
      </c>
      <c r="L1078" s="23">
        <f>J1078+K1078</f>
        <v/>
      </c>
      <c r="M1078" s="23">
        <f>MIN(L1078,Settings!$C$25)</f>
        <v/>
      </c>
      <c r="N1078" s="23">
        <f>IF(B1078="IT",L1078*Settings!$C$11+L1078*Settings!$C$12,M1078*Settings!$C$16+M1078*Settings!$C$17+L1078*Settings!$C$18+L1078*Settings!$C$19+L1078*Settings!$C$20+L1078*Settings!$C$21*Settings!$C$22)</f>
        <v/>
      </c>
      <c r="O1078" s="23">
        <f>IF(B1078="IT",J1078/Settings!$C$13,0)</f>
        <v/>
      </c>
      <c r="P1078" s="23">
        <f>L1078+N1078+O1078</f>
        <v/>
      </c>
    </row>
    <row r="1079">
      <c r="A1079" s="5" t="inlineStr">
        <is>
          <t>E01650</t>
        </is>
      </c>
      <c r="B1079" s="5" t="inlineStr">
        <is>
          <t>IT</t>
        </is>
      </c>
      <c r="C1079" s="5" t="inlineStr">
        <is>
          <t>Operations</t>
        </is>
      </c>
      <c r="D1079" s="5" t="inlineStr">
        <is>
          <t>L4</t>
        </is>
      </c>
      <c r="E1079" s="5" t="n">
        <v>1</v>
      </c>
      <c r="F1079" s="5" t="n">
        <v>44250</v>
      </c>
      <c r="G1079" s="41" t="n">
        <v>41820</v>
      </c>
      <c r="H1079" s="41" t="n"/>
      <c r="I1079" s="42">
        <f>IF(H1079="",DATE(2099,12,31),H1079)</f>
        <v/>
      </c>
      <c r="J1079" s="23">
        <f>F1079*E1079</f>
        <v/>
      </c>
      <c r="K1079" s="23">
        <f>J1079*INDEX(Settings!$C$31:$C$36,MATCH(D1079,Settings!$B$31:$B$36,0))</f>
        <v/>
      </c>
      <c r="L1079" s="23">
        <f>J1079+K1079</f>
        <v/>
      </c>
      <c r="M1079" s="23">
        <f>MIN(L1079,Settings!$C$25)</f>
        <v/>
      </c>
      <c r="N1079" s="23">
        <f>IF(B1079="IT",L1079*Settings!$C$11+L1079*Settings!$C$12,M1079*Settings!$C$16+M1079*Settings!$C$17+L1079*Settings!$C$18+L1079*Settings!$C$19+L1079*Settings!$C$20+L1079*Settings!$C$21*Settings!$C$22)</f>
        <v/>
      </c>
      <c r="O1079" s="23">
        <f>IF(B1079="IT",J1079/Settings!$C$13,0)</f>
        <v/>
      </c>
      <c r="P1079" s="23">
        <f>L1079+N1079+O1079</f>
        <v/>
      </c>
    </row>
    <row r="1080">
      <c r="A1080" s="5" t="inlineStr">
        <is>
          <t>E01651</t>
        </is>
      </c>
      <c r="B1080" s="5" t="inlineStr">
        <is>
          <t>PL</t>
        </is>
      </c>
      <c r="C1080" s="5" t="inlineStr">
        <is>
          <t>Sales</t>
        </is>
      </c>
      <c r="D1080" s="5" t="inlineStr">
        <is>
          <t>L2</t>
        </is>
      </c>
      <c r="E1080" s="5" t="n">
        <v>1</v>
      </c>
      <c r="F1080" s="5" t="n">
        <v>31600</v>
      </c>
      <c r="G1080" s="41" t="n">
        <v>41098</v>
      </c>
      <c r="H1080" s="41" t="n"/>
      <c r="I1080" s="42">
        <f>IF(H1080="",DATE(2099,12,31),H1080)</f>
        <v/>
      </c>
      <c r="J1080" s="23">
        <f>F1080*E1080</f>
        <v/>
      </c>
      <c r="K1080" s="23">
        <f>J1080*INDEX(Settings!$C$31:$C$36,MATCH(D1080,Settings!$B$31:$B$36,0))</f>
        <v/>
      </c>
      <c r="L1080" s="23">
        <f>J1080+K1080</f>
        <v/>
      </c>
      <c r="M1080" s="23">
        <f>MIN(L1080,Settings!$C$25)</f>
        <v/>
      </c>
      <c r="N1080" s="23">
        <f>IF(B1080="IT",L1080*Settings!$C$11+L1080*Settings!$C$12,M1080*Settings!$C$16+M1080*Settings!$C$17+L1080*Settings!$C$18+L1080*Settings!$C$19+L1080*Settings!$C$20+L1080*Settings!$C$21*Settings!$C$22)</f>
        <v/>
      </c>
      <c r="O1080" s="23">
        <f>IF(B1080="IT",J1080/Settings!$C$13,0)</f>
        <v/>
      </c>
      <c r="P1080" s="23">
        <f>L1080+N1080+O1080</f>
        <v/>
      </c>
    </row>
    <row r="1081">
      <c r="A1081" s="5" t="inlineStr">
        <is>
          <t>E01653</t>
        </is>
      </c>
      <c r="B1081" s="5" t="inlineStr">
        <is>
          <t>PL</t>
        </is>
      </c>
      <c r="C1081" s="5" t="inlineStr">
        <is>
          <t>Customer Service</t>
        </is>
      </c>
      <c r="D1081" s="5" t="inlineStr">
        <is>
          <t>L2</t>
        </is>
      </c>
      <c r="E1081" s="5" t="n">
        <v>1</v>
      </c>
      <c r="F1081" s="5" t="n">
        <v>22850</v>
      </c>
      <c r="G1081" s="41" t="n">
        <v>45939</v>
      </c>
      <c r="H1081" s="41" t="n"/>
      <c r="I1081" s="42">
        <f>IF(H1081="",DATE(2099,12,31),H1081)</f>
        <v/>
      </c>
      <c r="J1081" s="23">
        <f>F1081*E1081</f>
        <v/>
      </c>
      <c r="K1081" s="23">
        <f>J1081*INDEX(Settings!$C$31:$C$36,MATCH(D1081,Settings!$B$31:$B$36,0))</f>
        <v/>
      </c>
      <c r="L1081" s="23">
        <f>J1081+K1081</f>
        <v/>
      </c>
      <c r="M1081" s="23">
        <f>MIN(L1081,Settings!$C$25)</f>
        <v/>
      </c>
      <c r="N1081" s="23">
        <f>IF(B1081="IT",L1081*Settings!$C$11+L1081*Settings!$C$12,M1081*Settings!$C$16+M1081*Settings!$C$17+L1081*Settings!$C$18+L1081*Settings!$C$19+L1081*Settings!$C$20+L1081*Settings!$C$21*Settings!$C$22)</f>
        <v/>
      </c>
      <c r="O1081" s="23">
        <f>IF(B1081="IT",J1081/Settings!$C$13,0)</f>
        <v/>
      </c>
      <c r="P1081" s="23">
        <f>L1081+N1081+O1081</f>
        <v/>
      </c>
    </row>
    <row r="1082">
      <c r="A1082" s="5" t="inlineStr">
        <is>
          <t>E01654</t>
        </is>
      </c>
      <c r="B1082" s="5" t="inlineStr">
        <is>
          <t>IT</t>
        </is>
      </c>
      <c r="C1082" s="5" t="inlineStr">
        <is>
          <t>Customer Service</t>
        </is>
      </c>
      <c r="D1082" s="5" t="inlineStr">
        <is>
          <t>L4</t>
        </is>
      </c>
      <c r="E1082" s="5" t="n">
        <v>1</v>
      </c>
      <c r="F1082" s="5" t="n">
        <v>42900</v>
      </c>
      <c r="G1082" s="41" t="n">
        <v>45955</v>
      </c>
      <c r="H1082" s="41" t="n"/>
      <c r="I1082" s="42">
        <f>IF(H1082="",DATE(2099,12,31),H1082)</f>
        <v/>
      </c>
      <c r="J1082" s="23">
        <f>F1082*E1082</f>
        <v/>
      </c>
      <c r="K1082" s="23">
        <f>J1082*INDEX(Settings!$C$31:$C$36,MATCH(D1082,Settings!$B$31:$B$36,0))</f>
        <v/>
      </c>
      <c r="L1082" s="23">
        <f>J1082+K1082</f>
        <v/>
      </c>
      <c r="M1082" s="23">
        <f>MIN(L1082,Settings!$C$25)</f>
        <v/>
      </c>
      <c r="N1082" s="23">
        <f>IF(B1082="IT",L1082*Settings!$C$11+L1082*Settings!$C$12,M1082*Settings!$C$16+M1082*Settings!$C$17+L1082*Settings!$C$18+L1082*Settings!$C$19+L1082*Settings!$C$20+L1082*Settings!$C$21*Settings!$C$22)</f>
        <v/>
      </c>
      <c r="O1082" s="23">
        <f>IF(B1082="IT",J1082/Settings!$C$13,0)</f>
        <v/>
      </c>
      <c r="P1082" s="23">
        <f>L1082+N1082+O1082</f>
        <v/>
      </c>
    </row>
    <row r="1083">
      <c r="A1083" s="5" t="inlineStr">
        <is>
          <t>E01655</t>
        </is>
      </c>
      <c r="B1083" s="5" t="inlineStr">
        <is>
          <t>IT</t>
        </is>
      </c>
      <c r="C1083" s="5" t="inlineStr">
        <is>
          <t>Sales</t>
        </is>
      </c>
      <c r="D1083" s="5" t="inlineStr">
        <is>
          <t>L2</t>
        </is>
      </c>
      <c r="E1083" s="5" t="n">
        <v>1</v>
      </c>
      <c r="F1083" s="5" t="n">
        <v>37000</v>
      </c>
      <c r="G1083" s="41" t="n">
        <v>45211</v>
      </c>
      <c r="H1083" s="41" t="n"/>
      <c r="I1083" s="42">
        <f>IF(H1083="",DATE(2099,12,31),H1083)</f>
        <v/>
      </c>
      <c r="J1083" s="23">
        <f>F1083*E1083</f>
        <v/>
      </c>
      <c r="K1083" s="23">
        <f>J1083*INDEX(Settings!$C$31:$C$36,MATCH(D1083,Settings!$B$31:$B$36,0))</f>
        <v/>
      </c>
      <c r="L1083" s="23">
        <f>J1083+K1083</f>
        <v/>
      </c>
      <c r="M1083" s="23">
        <f>MIN(L1083,Settings!$C$25)</f>
        <v/>
      </c>
      <c r="N1083" s="23">
        <f>IF(B1083="IT",L1083*Settings!$C$11+L1083*Settings!$C$12,M1083*Settings!$C$16+M1083*Settings!$C$17+L1083*Settings!$C$18+L1083*Settings!$C$19+L1083*Settings!$C$20+L1083*Settings!$C$21*Settings!$C$22)</f>
        <v/>
      </c>
      <c r="O1083" s="23">
        <f>IF(B1083="IT",J1083/Settings!$C$13,0)</f>
        <v/>
      </c>
      <c r="P1083" s="23">
        <f>L1083+N1083+O1083</f>
        <v/>
      </c>
    </row>
    <row r="1084">
      <c r="A1084" s="5" t="inlineStr">
        <is>
          <t>E01656</t>
        </is>
      </c>
      <c r="B1084" s="5" t="inlineStr">
        <is>
          <t>IT</t>
        </is>
      </c>
      <c r="C1084" s="5" t="inlineStr">
        <is>
          <t>Customer Service</t>
        </is>
      </c>
      <c r="D1084" s="5" t="inlineStr">
        <is>
          <t>L3</t>
        </is>
      </c>
      <c r="E1084" s="5" t="n">
        <v>1</v>
      </c>
      <c r="F1084" s="5" t="n">
        <v>35300</v>
      </c>
      <c r="G1084" s="41" t="n">
        <v>45513</v>
      </c>
      <c r="H1084" s="41" t="n"/>
      <c r="I1084" s="42">
        <f>IF(H1084="",DATE(2099,12,31),H1084)</f>
        <v/>
      </c>
      <c r="J1084" s="23">
        <f>F1084*E1084</f>
        <v/>
      </c>
      <c r="K1084" s="23">
        <f>J1084*INDEX(Settings!$C$31:$C$36,MATCH(D1084,Settings!$B$31:$B$36,0))</f>
        <v/>
      </c>
      <c r="L1084" s="23">
        <f>J1084+K1084</f>
        <v/>
      </c>
      <c r="M1084" s="23">
        <f>MIN(L1084,Settings!$C$25)</f>
        <v/>
      </c>
      <c r="N1084" s="23">
        <f>IF(B1084="IT",L1084*Settings!$C$11+L1084*Settings!$C$12,M1084*Settings!$C$16+M1084*Settings!$C$17+L1084*Settings!$C$18+L1084*Settings!$C$19+L1084*Settings!$C$20+L1084*Settings!$C$21*Settings!$C$22)</f>
        <v/>
      </c>
      <c r="O1084" s="23">
        <f>IF(B1084="IT",J1084/Settings!$C$13,0)</f>
        <v/>
      </c>
      <c r="P1084" s="23">
        <f>L1084+N1084+O1084</f>
        <v/>
      </c>
    </row>
    <row r="1085">
      <c r="A1085" s="5" t="inlineStr">
        <is>
          <t>E01657</t>
        </is>
      </c>
      <c r="B1085" s="5" t="inlineStr">
        <is>
          <t>IT</t>
        </is>
      </c>
      <c r="C1085" s="5" t="inlineStr">
        <is>
          <t>Finance</t>
        </is>
      </c>
      <c r="D1085" s="5" t="inlineStr">
        <is>
          <t>L2</t>
        </is>
      </c>
      <c r="E1085" s="5" t="n">
        <v>1</v>
      </c>
      <c r="F1085" s="5" t="n">
        <v>29350</v>
      </c>
      <c r="G1085" s="41" t="n">
        <v>46102</v>
      </c>
      <c r="H1085" s="41" t="n"/>
      <c r="I1085" s="42">
        <f>IF(H1085="",DATE(2099,12,31),H1085)</f>
        <v/>
      </c>
      <c r="J1085" s="23">
        <f>F1085*E1085</f>
        <v/>
      </c>
      <c r="K1085" s="23">
        <f>J1085*INDEX(Settings!$C$31:$C$36,MATCH(D1085,Settings!$B$31:$B$36,0))</f>
        <v/>
      </c>
      <c r="L1085" s="23">
        <f>J1085+K1085</f>
        <v/>
      </c>
      <c r="M1085" s="23">
        <f>MIN(L1085,Settings!$C$25)</f>
        <v/>
      </c>
      <c r="N1085" s="23">
        <f>IF(B1085="IT",L1085*Settings!$C$11+L1085*Settings!$C$12,M1085*Settings!$C$16+M1085*Settings!$C$17+L1085*Settings!$C$18+L1085*Settings!$C$19+L1085*Settings!$C$20+L1085*Settings!$C$21*Settings!$C$22)</f>
        <v/>
      </c>
      <c r="O1085" s="23">
        <f>IF(B1085="IT",J1085/Settings!$C$13,0)</f>
        <v/>
      </c>
      <c r="P1085" s="23">
        <f>L1085+N1085+O1085</f>
        <v/>
      </c>
    </row>
    <row r="1086">
      <c r="A1086" s="5" t="inlineStr">
        <is>
          <t>E01659</t>
        </is>
      </c>
      <c r="B1086" s="5" t="inlineStr">
        <is>
          <t>IT</t>
        </is>
      </c>
      <c r="C1086" s="5" t="inlineStr">
        <is>
          <t>Customer Service</t>
        </is>
      </c>
      <c r="D1086" s="5" t="inlineStr">
        <is>
          <t>L6</t>
        </is>
      </c>
      <c r="E1086" s="5" t="n">
        <v>1</v>
      </c>
      <c r="F1086" s="5" t="n">
        <v>96150</v>
      </c>
      <c r="G1086" s="41" t="n">
        <v>45029</v>
      </c>
      <c r="H1086" s="41" t="n"/>
      <c r="I1086" s="42">
        <f>IF(H1086="",DATE(2099,12,31),H1086)</f>
        <v/>
      </c>
      <c r="J1086" s="23">
        <f>F1086*E1086</f>
        <v/>
      </c>
      <c r="K1086" s="23">
        <f>J1086*INDEX(Settings!$C$31:$C$36,MATCH(D1086,Settings!$B$31:$B$36,0))</f>
        <v/>
      </c>
      <c r="L1086" s="23">
        <f>J1086+K1086</f>
        <v/>
      </c>
      <c r="M1086" s="23">
        <f>MIN(L1086,Settings!$C$25)</f>
        <v/>
      </c>
      <c r="N1086" s="23">
        <f>IF(B1086="IT",L1086*Settings!$C$11+L1086*Settings!$C$12,M1086*Settings!$C$16+M1086*Settings!$C$17+L1086*Settings!$C$18+L1086*Settings!$C$19+L1086*Settings!$C$20+L1086*Settings!$C$21*Settings!$C$22)</f>
        <v/>
      </c>
      <c r="O1086" s="23">
        <f>IF(B1086="IT",J1086/Settings!$C$13,0)</f>
        <v/>
      </c>
      <c r="P1086" s="23">
        <f>L1086+N1086+O1086</f>
        <v/>
      </c>
    </row>
    <row r="1087">
      <c r="A1087" s="5" t="inlineStr">
        <is>
          <t>E01660</t>
        </is>
      </c>
      <c r="B1087" s="5" t="inlineStr">
        <is>
          <t>PL</t>
        </is>
      </c>
      <c r="C1087" s="5" t="inlineStr">
        <is>
          <t>Operations</t>
        </is>
      </c>
      <c r="D1087" s="5" t="inlineStr">
        <is>
          <t>L1</t>
        </is>
      </c>
      <c r="E1087" s="5" t="n">
        <v>1</v>
      </c>
      <c r="F1087" s="5" t="n">
        <v>17600</v>
      </c>
      <c r="G1087" s="41" t="n">
        <v>45811</v>
      </c>
      <c r="H1087" s="41" t="n"/>
      <c r="I1087" s="42">
        <f>IF(H1087="",DATE(2099,12,31),H1087)</f>
        <v/>
      </c>
      <c r="J1087" s="23">
        <f>F1087*E1087</f>
        <v/>
      </c>
      <c r="K1087" s="23">
        <f>J1087*INDEX(Settings!$C$31:$C$36,MATCH(D1087,Settings!$B$31:$B$36,0))</f>
        <v/>
      </c>
      <c r="L1087" s="23">
        <f>J1087+K1087</f>
        <v/>
      </c>
      <c r="M1087" s="23">
        <f>MIN(L1087,Settings!$C$25)</f>
        <v/>
      </c>
      <c r="N1087" s="23">
        <f>IF(B1087="IT",L1087*Settings!$C$11+L1087*Settings!$C$12,M1087*Settings!$C$16+M1087*Settings!$C$17+L1087*Settings!$C$18+L1087*Settings!$C$19+L1087*Settings!$C$20+L1087*Settings!$C$21*Settings!$C$22)</f>
        <v/>
      </c>
      <c r="O1087" s="23">
        <f>IF(B1087="IT",J1087/Settings!$C$13,0)</f>
        <v/>
      </c>
      <c r="P1087" s="23">
        <f>L1087+N1087+O1087</f>
        <v/>
      </c>
    </row>
    <row r="1088">
      <c r="A1088" s="5" t="inlineStr">
        <is>
          <t>E01662</t>
        </is>
      </c>
      <c r="B1088" s="5" t="inlineStr">
        <is>
          <t>PL</t>
        </is>
      </c>
      <c r="C1088" s="5" t="inlineStr">
        <is>
          <t>Tech</t>
        </is>
      </c>
      <c r="D1088" s="5" t="inlineStr">
        <is>
          <t>L4</t>
        </is>
      </c>
      <c r="E1088" s="5" t="n">
        <v>1</v>
      </c>
      <c r="F1088" s="5" t="n">
        <v>58850</v>
      </c>
      <c r="G1088" s="41" t="n">
        <v>41104</v>
      </c>
      <c r="H1088" s="41" t="n"/>
      <c r="I1088" s="42">
        <f>IF(H1088="",DATE(2099,12,31),H1088)</f>
        <v/>
      </c>
      <c r="J1088" s="23">
        <f>F1088*E1088</f>
        <v/>
      </c>
      <c r="K1088" s="23">
        <f>J1088*INDEX(Settings!$C$31:$C$36,MATCH(D1088,Settings!$B$31:$B$36,0))</f>
        <v/>
      </c>
      <c r="L1088" s="23">
        <f>J1088+K1088</f>
        <v/>
      </c>
      <c r="M1088" s="23">
        <f>MIN(L1088,Settings!$C$25)</f>
        <v/>
      </c>
      <c r="N1088" s="23">
        <f>IF(B1088="IT",L1088*Settings!$C$11+L1088*Settings!$C$12,M1088*Settings!$C$16+M1088*Settings!$C$17+L1088*Settings!$C$18+L1088*Settings!$C$19+L1088*Settings!$C$20+L1088*Settings!$C$21*Settings!$C$22)</f>
        <v/>
      </c>
      <c r="O1088" s="23">
        <f>IF(B1088="IT",J1088/Settings!$C$13,0)</f>
        <v/>
      </c>
      <c r="P1088" s="23">
        <f>L1088+N1088+O1088</f>
        <v/>
      </c>
    </row>
    <row r="1089">
      <c r="A1089" s="5" t="inlineStr">
        <is>
          <t>E01664</t>
        </is>
      </c>
      <c r="B1089" s="5" t="inlineStr">
        <is>
          <t>IT</t>
        </is>
      </c>
      <c r="C1089" s="5" t="inlineStr">
        <is>
          <t>Tech</t>
        </is>
      </c>
      <c r="D1089" s="5" t="inlineStr">
        <is>
          <t>L2</t>
        </is>
      </c>
      <c r="E1089" s="5" t="n">
        <v>1</v>
      </c>
      <c r="F1089" s="5" t="n">
        <v>40650</v>
      </c>
      <c r="G1089" s="41" t="n">
        <v>45587</v>
      </c>
      <c r="H1089" s="41" t="n"/>
      <c r="I1089" s="42">
        <f>IF(H1089="",DATE(2099,12,31),H1089)</f>
        <v/>
      </c>
      <c r="J1089" s="23">
        <f>F1089*E1089</f>
        <v/>
      </c>
      <c r="K1089" s="23">
        <f>J1089*INDEX(Settings!$C$31:$C$36,MATCH(D1089,Settings!$B$31:$B$36,0))</f>
        <v/>
      </c>
      <c r="L1089" s="23">
        <f>J1089+K1089</f>
        <v/>
      </c>
      <c r="M1089" s="23">
        <f>MIN(L1089,Settings!$C$25)</f>
        <v/>
      </c>
      <c r="N1089" s="23">
        <f>IF(B1089="IT",L1089*Settings!$C$11+L1089*Settings!$C$12,M1089*Settings!$C$16+M1089*Settings!$C$17+L1089*Settings!$C$18+L1089*Settings!$C$19+L1089*Settings!$C$20+L1089*Settings!$C$21*Settings!$C$22)</f>
        <v/>
      </c>
      <c r="O1089" s="23">
        <f>IF(B1089="IT",J1089/Settings!$C$13,0)</f>
        <v/>
      </c>
      <c r="P1089" s="23">
        <f>L1089+N1089+O1089</f>
        <v/>
      </c>
    </row>
    <row r="1090">
      <c r="A1090" s="5" t="inlineStr">
        <is>
          <t>E01665</t>
        </is>
      </c>
      <c r="B1090" s="5" t="inlineStr">
        <is>
          <t>PL</t>
        </is>
      </c>
      <c r="C1090" s="5" t="inlineStr">
        <is>
          <t>Customer Service</t>
        </is>
      </c>
      <c r="D1090" s="5" t="inlineStr">
        <is>
          <t>L2</t>
        </is>
      </c>
      <c r="E1090" s="5" t="n">
        <v>1</v>
      </c>
      <c r="F1090" s="5" t="n">
        <v>22900</v>
      </c>
      <c r="G1090" s="41" t="n">
        <v>45017</v>
      </c>
      <c r="H1090" s="41" t="n"/>
      <c r="I1090" s="42">
        <f>IF(H1090="",DATE(2099,12,31),H1090)</f>
        <v/>
      </c>
      <c r="J1090" s="23">
        <f>F1090*E1090</f>
        <v/>
      </c>
      <c r="K1090" s="23">
        <f>J1090*INDEX(Settings!$C$31:$C$36,MATCH(D1090,Settings!$B$31:$B$36,0))</f>
        <v/>
      </c>
      <c r="L1090" s="23">
        <f>J1090+K1090</f>
        <v/>
      </c>
      <c r="M1090" s="23">
        <f>MIN(L1090,Settings!$C$25)</f>
        <v/>
      </c>
      <c r="N1090" s="23">
        <f>IF(B1090="IT",L1090*Settings!$C$11+L1090*Settings!$C$12,M1090*Settings!$C$16+M1090*Settings!$C$17+L1090*Settings!$C$18+L1090*Settings!$C$19+L1090*Settings!$C$20+L1090*Settings!$C$21*Settings!$C$22)</f>
        <v/>
      </c>
      <c r="O1090" s="23">
        <f>IF(B1090="IT",J1090/Settings!$C$13,0)</f>
        <v/>
      </c>
      <c r="P1090" s="23">
        <f>L1090+N1090+O1090</f>
        <v/>
      </c>
    </row>
    <row r="1091">
      <c r="A1091" s="5" t="inlineStr">
        <is>
          <t>E01667</t>
        </is>
      </c>
      <c r="B1091" s="5" t="inlineStr">
        <is>
          <t>IT</t>
        </is>
      </c>
      <c r="C1091" s="5" t="inlineStr">
        <is>
          <t>Tech</t>
        </is>
      </c>
      <c r="D1091" s="5" t="inlineStr">
        <is>
          <t>L2</t>
        </is>
      </c>
      <c r="E1091" s="5" t="n">
        <v>1</v>
      </c>
      <c r="F1091" s="5" t="n">
        <v>43800</v>
      </c>
      <c r="G1091" s="41" t="n">
        <v>45272</v>
      </c>
      <c r="H1091" s="41" t="n"/>
      <c r="I1091" s="42">
        <f>IF(H1091="",DATE(2099,12,31),H1091)</f>
        <v/>
      </c>
      <c r="J1091" s="23">
        <f>F1091*E1091</f>
        <v/>
      </c>
      <c r="K1091" s="23">
        <f>J1091*INDEX(Settings!$C$31:$C$36,MATCH(D1091,Settings!$B$31:$B$36,0))</f>
        <v/>
      </c>
      <c r="L1091" s="23">
        <f>J1091+K1091</f>
        <v/>
      </c>
      <c r="M1091" s="23">
        <f>MIN(L1091,Settings!$C$25)</f>
        <v/>
      </c>
      <c r="N1091" s="23">
        <f>IF(B1091="IT",L1091*Settings!$C$11+L1091*Settings!$C$12,M1091*Settings!$C$16+M1091*Settings!$C$17+L1091*Settings!$C$18+L1091*Settings!$C$19+L1091*Settings!$C$20+L1091*Settings!$C$21*Settings!$C$22)</f>
        <v/>
      </c>
      <c r="O1091" s="23">
        <f>IF(B1091="IT",J1091/Settings!$C$13,0)</f>
        <v/>
      </c>
      <c r="P1091" s="23">
        <f>L1091+N1091+O1091</f>
        <v/>
      </c>
    </row>
    <row r="1092">
      <c r="A1092" s="5" t="inlineStr">
        <is>
          <t>E01670</t>
        </is>
      </c>
      <c r="B1092" s="5" t="inlineStr">
        <is>
          <t>IT</t>
        </is>
      </c>
      <c r="C1092" s="5" t="inlineStr">
        <is>
          <t>Finance</t>
        </is>
      </c>
      <c r="D1092" s="5" t="inlineStr">
        <is>
          <t>L2</t>
        </is>
      </c>
      <c r="E1092" s="5" t="n">
        <v>0.8</v>
      </c>
      <c r="F1092" s="5" t="n">
        <v>33100</v>
      </c>
      <c r="G1092" s="41" t="n">
        <v>45722</v>
      </c>
      <c r="H1092" s="41" t="n"/>
      <c r="I1092" s="42">
        <f>IF(H1092="",DATE(2099,12,31),H1092)</f>
        <v/>
      </c>
      <c r="J1092" s="23">
        <f>F1092*E1092</f>
        <v/>
      </c>
      <c r="K1092" s="23">
        <f>J1092*INDEX(Settings!$C$31:$C$36,MATCH(D1092,Settings!$B$31:$B$36,0))</f>
        <v/>
      </c>
      <c r="L1092" s="23">
        <f>J1092+K1092</f>
        <v/>
      </c>
      <c r="M1092" s="23">
        <f>MIN(L1092,Settings!$C$25)</f>
        <v/>
      </c>
      <c r="N1092" s="23">
        <f>IF(B1092="IT",L1092*Settings!$C$11+L1092*Settings!$C$12,M1092*Settings!$C$16+M1092*Settings!$C$17+L1092*Settings!$C$18+L1092*Settings!$C$19+L1092*Settings!$C$20+L1092*Settings!$C$21*Settings!$C$22)</f>
        <v/>
      </c>
      <c r="O1092" s="23">
        <f>IF(B1092="IT",J1092/Settings!$C$13,0)</f>
        <v/>
      </c>
      <c r="P1092" s="23">
        <f>L1092+N1092+O1092</f>
        <v/>
      </c>
    </row>
    <row r="1093">
      <c r="A1093" s="5" t="inlineStr">
        <is>
          <t>E01672</t>
        </is>
      </c>
      <c r="B1093" s="5" t="inlineStr">
        <is>
          <t>IT</t>
        </is>
      </c>
      <c r="C1093" s="5" t="inlineStr">
        <is>
          <t>Customer Service</t>
        </is>
      </c>
      <c r="D1093" s="5" t="inlineStr">
        <is>
          <t>L1</t>
        </is>
      </c>
      <c r="E1093" s="5" t="n">
        <v>1</v>
      </c>
      <c r="F1093" s="5" t="n">
        <v>22550</v>
      </c>
      <c r="G1093" s="41" t="n">
        <v>43840</v>
      </c>
      <c r="H1093" s="41" t="n"/>
      <c r="I1093" s="42">
        <f>IF(H1093="",DATE(2099,12,31),H1093)</f>
        <v/>
      </c>
      <c r="J1093" s="23">
        <f>F1093*E1093</f>
        <v/>
      </c>
      <c r="K1093" s="23">
        <f>J1093*INDEX(Settings!$C$31:$C$36,MATCH(D1093,Settings!$B$31:$B$36,0))</f>
        <v/>
      </c>
      <c r="L1093" s="23">
        <f>J1093+K1093</f>
        <v/>
      </c>
      <c r="M1093" s="23">
        <f>MIN(L1093,Settings!$C$25)</f>
        <v/>
      </c>
      <c r="N1093" s="23">
        <f>IF(B1093="IT",L1093*Settings!$C$11+L1093*Settings!$C$12,M1093*Settings!$C$16+M1093*Settings!$C$17+L1093*Settings!$C$18+L1093*Settings!$C$19+L1093*Settings!$C$20+L1093*Settings!$C$21*Settings!$C$22)</f>
        <v/>
      </c>
      <c r="O1093" s="23">
        <f>IF(B1093="IT",J1093/Settings!$C$13,0)</f>
        <v/>
      </c>
      <c r="P1093" s="23">
        <f>L1093+N1093+O1093</f>
        <v/>
      </c>
    </row>
    <row r="1094">
      <c r="A1094" s="5" t="inlineStr">
        <is>
          <t>E01673</t>
        </is>
      </c>
      <c r="B1094" s="5" t="inlineStr">
        <is>
          <t>IT</t>
        </is>
      </c>
      <c r="C1094" s="5" t="inlineStr">
        <is>
          <t>Sales</t>
        </is>
      </c>
      <c r="D1094" s="5" t="inlineStr">
        <is>
          <t>L3</t>
        </is>
      </c>
      <c r="E1094" s="5" t="n">
        <v>0.8</v>
      </c>
      <c r="F1094" s="5" t="n">
        <v>37500</v>
      </c>
      <c r="G1094" s="41" t="n">
        <v>45658</v>
      </c>
      <c r="H1094" s="41" t="n">
        <v>45881</v>
      </c>
      <c r="I1094" s="42">
        <f>IF(H1094="",DATE(2099,12,31),H1094)</f>
        <v/>
      </c>
      <c r="J1094" s="23">
        <f>F1094*E1094</f>
        <v/>
      </c>
      <c r="K1094" s="23">
        <f>J1094*INDEX(Settings!$C$31:$C$36,MATCH(D1094,Settings!$B$31:$B$36,0))</f>
        <v/>
      </c>
      <c r="L1094" s="23">
        <f>J1094+K1094</f>
        <v/>
      </c>
      <c r="M1094" s="23">
        <f>MIN(L1094,Settings!$C$25)</f>
        <v/>
      </c>
      <c r="N1094" s="23">
        <f>IF(B1094="IT",L1094*Settings!$C$11+L1094*Settings!$C$12,M1094*Settings!$C$16+M1094*Settings!$C$17+L1094*Settings!$C$18+L1094*Settings!$C$19+L1094*Settings!$C$20+L1094*Settings!$C$21*Settings!$C$22)</f>
        <v/>
      </c>
      <c r="O1094" s="23">
        <f>IF(B1094="IT",J1094/Settings!$C$13,0)</f>
        <v/>
      </c>
      <c r="P1094" s="23">
        <f>L1094+N1094+O1094</f>
        <v/>
      </c>
    </row>
    <row r="1095">
      <c r="A1095" s="5" t="inlineStr">
        <is>
          <t>E01674</t>
        </is>
      </c>
      <c r="B1095" s="5" t="inlineStr">
        <is>
          <t>IT</t>
        </is>
      </c>
      <c r="C1095" s="5" t="inlineStr">
        <is>
          <t>Sales</t>
        </is>
      </c>
      <c r="D1095" s="5" t="inlineStr">
        <is>
          <t>L3</t>
        </is>
      </c>
      <c r="E1095" s="5" t="n">
        <v>1</v>
      </c>
      <c r="F1095" s="5" t="n">
        <v>45150</v>
      </c>
      <c r="G1095" s="41" t="n">
        <v>43294</v>
      </c>
      <c r="H1095" s="41" t="n"/>
      <c r="I1095" s="42">
        <f>IF(H1095="",DATE(2099,12,31),H1095)</f>
        <v/>
      </c>
      <c r="J1095" s="23">
        <f>F1095*E1095</f>
        <v/>
      </c>
      <c r="K1095" s="23">
        <f>J1095*INDEX(Settings!$C$31:$C$36,MATCH(D1095,Settings!$B$31:$B$36,0))</f>
        <v/>
      </c>
      <c r="L1095" s="23">
        <f>J1095+K1095</f>
        <v/>
      </c>
      <c r="M1095" s="23">
        <f>MIN(L1095,Settings!$C$25)</f>
        <v/>
      </c>
      <c r="N1095" s="23">
        <f>IF(B1095="IT",L1095*Settings!$C$11+L1095*Settings!$C$12,M1095*Settings!$C$16+M1095*Settings!$C$17+L1095*Settings!$C$18+L1095*Settings!$C$19+L1095*Settings!$C$20+L1095*Settings!$C$21*Settings!$C$22)</f>
        <v/>
      </c>
      <c r="O1095" s="23">
        <f>IF(B1095="IT",J1095/Settings!$C$13,0)</f>
        <v/>
      </c>
      <c r="P1095" s="23">
        <f>L1095+N1095+O1095</f>
        <v/>
      </c>
    </row>
    <row r="1096">
      <c r="A1096" s="5" t="inlineStr">
        <is>
          <t>E01675</t>
        </is>
      </c>
      <c r="B1096" s="5" t="inlineStr">
        <is>
          <t>PL</t>
        </is>
      </c>
      <c r="C1096" s="5" t="inlineStr">
        <is>
          <t>HR</t>
        </is>
      </c>
      <c r="D1096" s="5" t="inlineStr">
        <is>
          <t>L1</t>
        </is>
      </c>
      <c r="E1096" s="5" t="n">
        <v>1</v>
      </c>
      <c r="F1096" s="5" t="n">
        <v>21000</v>
      </c>
      <c r="G1096" s="41" t="n">
        <v>43620</v>
      </c>
      <c r="H1096" s="41" t="n"/>
      <c r="I1096" s="42">
        <f>IF(H1096="",DATE(2099,12,31),H1096)</f>
        <v/>
      </c>
      <c r="J1096" s="23">
        <f>F1096*E1096</f>
        <v/>
      </c>
      <c r="K1096" s="23">
        <f>J1096*INDEX(Settings!$C$31:$C$36,MATCH(D1096,Settings!$B$31:$B$36,0))</f>
        <v/>
      </c>
      <c r="L1096" s="23">
        <f>J1096+K1096</f>
        <v/>
      </c>
      <c r="M1096" s="23">
        <f>MIN(L1096,Settings!$C$25)</f>
        <v/>
      </c>
      <c r="N1096" s="23">
        <f>IF(B1096="IT",L1096*Settings!$C$11+L1096*Settings!$C$12,M1096*Settings!$C$16+M1096*Settings!$C$17+L1096*Settings!$C$18+L1096*Settings!$C$19+L1096*Settings!$C$20+L1096*Settings!$C$21*Settings!$C$22)</f>
        <v/>
      </c>
      <c r="O1096" s="23">
        <f>IF(B1096="IT",J1096/Settings!$C$13,0)</f>
        <v/>
      </c>
      <c r="P1096" s="23">
        <f>L1096+N1096+O1096</f>
        <v/>
      </c>
    </row>
    <row r="1097">
      <c r="A1097" s="5" t="inlineStr">
        <is>
          <t>E01676</t>
        </is>
      </c>
      <c r="B1097" s="5" t="inlineStr">
        <is>
          <t>IT</t>
        </is>
      </c>
      <c r="C1097" s="5" t="inlineStr">
        <is>
          <t>Tech</t>
        </is>
      </c>
      <c r="D1097" s="5" t="inlineStr">
        <is>
          <t>L3</t>
        </is>
      </c>
      <c r="E1097" s="5" t="n">
        <v>1</v>
      </c>
      <c r="F1097" s="5" t="n">
        <v>57350</v>
      </c>
      <c r="G1097" s="41" t="n">
        <v>46163</v>
      </c>
      <c r="H1097" s="41" t="n"/>
      <c r="I1097" s="42">
        <f>IF(H1097="",DATE(2099,12,31),H1097)</f>
        <v/>
      </c>
      <c r="J1097" s="23">
        <f>F1097*E1097</f>
        <v/>
      </c>
      <c r="K1097" s="23">
        <f>J1097*INDEX(Settings!$C$31:$C$36,MATCH(D1097,Settings!$B$31:$B$36,0))</f>
        <v/>
      </c>
      <c r="L1097" s="23">
        <f>J1097+K1097</f>
        <v/>
      </c>
      <c r="M1097" s="23">
        <f>MIN(L1097,Settings!$C$25)</f>
        <v/>
      </c>
      <c r="N1097" s="23">
        <f>IF(B1097="IT",L1097*Settings!$C$11+L1097*Settings!$C$12,M1097*Settings!$C$16+M1097*Settings!$C$17+L1097*Settings!$C$18+L1097*Settings!$C$19+L1097*Settings!$C$20+L1097*Settings!$C$21*Settings!$C$22)</f>
        <v/>
      </c>
      <c r="O1097" s="23">
        <f>IF(B1097="IT",J1097/Settings!$C$13,0)</f>
        <v/>
      </c>
      <c r="P1097" s="23">
        <f>L1097+N1097+O1097</f>
        <v/>
      </c>
    </row>
    <row r="1098">
      <c r="A1098" s="5" t="inlineStr">
        <is>
          <t>E01677</t>
        </is>
      </c>
      <c r="B1098" s="5" t="inlineStr">
        <is>
          <t>IT</t>
        </is>
      </c>
      <c r="C1098" s="5" t="inlineStr">
        <is>
          <t>Operations</t>
        </is>
      </c>
      <c r="D1098" s="5" t="inlineStr">
        <is>
          <t>L5</t>
        </is>
      </c>
      <c r="E1098" s="5" t="n">
        <v>1</v>
      </c>
      <c r="F1098" s="5" t="n">
        <v>66050</v>
      </c>
      <c r="G1098" s="41" t="n">
        <v>41092</v>
      </c>
      <c r="H1098" s="41" t="n"/>
      <c r="I1098" s="42">
        <f>IF(H1098="",DATE(2099,12,31),H1098)</f>
        <v/>
      </c>
      <c r="J1098" s="23">
        <f>F1098*E1098</f>
        <v/>
      </c>
      <c r="K1098" s="23">
        <f>J1098*INDEX(Settings!$C$31:$C$36,MATCH(D1098,Settings!$B$31:$B$36,0))</f>
        <v/>
      </c>
      <c r="L1098" s="23">
        <f>J1098+K1098</f>
        <v/>
      </c>
      <c r="M1098" s="23">
        <f>MIN(L1098,Settings!$C$25)</f>
        <v/>
      </c>
      <c r="N1098" s="23">
        <f>IF(B1098="IT",L1098*Settings!$C$11+L1098*Settings!$C$12,M1098*Settings!$C$16+M1098*Settings!$C$17+L1098*Settings!$C$18+L1098*Settings!$C$19+L1098*Settings!$C$20+L1098*Settings!$C$21*Settings!$C$22)</f>
        <v/>
      </c>
      <c r="O1098" s="23">
        <f>IF(B1098="IT",J1098/Settings!$C$13,0)</f>
        <v/>
      </c>
      <c r="P1098" s="23">
        <f>L1098+N1098+O1098</f>
        <v/>
      </c>
    </row>
    <row r="1099">
      <c r="A1099" s="5" t="inlineStr">
        <is>
          <t>E01679</t>
        </is>
      </c>
      <c r="B1099" s="5" t="inlineStr">
        <is>
          <t>PL</t>
        </is>
      </c>
      <c r="C1099" s="5" t="inlineStr">
        <is>
          <t>Sales</t>
        </is>
      </c>
      <c r="D1099" s="5" t="inlineStr">
        <is>
          <t>L1</t>
        </is>
      </c>
      <c r="E1099" s="5" t="n">
        <v>1</v>
      </c>
      <c r="F1099" s="5" t="n">
        <v>21400</v>
      </c>
      <c r="G1099" s="41" t="n">
        <v>44836</v>
      </c>
      <c r="H1099" s="41" t="n"/>
      <c r="I1099" s="42">
        <f>IF(H1099="",DATE(2099,12,31),H1099)</f>
        <v/>
      </c>
      <c r="J1099" s="23">
        <f>F1099*E1099</f>
        <v/>
      </c>
      <c r="K1099" s="23">
        <f>J1099*INDEX(Settings!$C$31:$C$36,MATCH(D1099,Settings!$B$31:$B$36,0))</f>
        <v/>
      </c>
      <c r="L1099" s="23">
        <f>J1099+K1099</f>
        <v/>
      </c>
      <c r="M1099" s="23">
        <f>MIN(L1099,Settings!$C$25)</f>
        <v/>
      </c>
      <c r="N1099" s="23">
        <f>IF(B1099="IT",L1099*Settings!$C$11+L1099*Settings!$C$12,M1099*Settings!$C$16+M1099*Settings!$C$17+L1099*Settings!$C$18+L1099*Settings!$C$19+L1099*Settings!$C$20+L1099*Settings!$C$21*Settings!$C$22)</f>
        <v/>
      </c>
      <c r="O1099" s="23">
        <f>IF(B1099="IT",J1099/Settings!$C$13,0)</f>
        <v/>
      </c>
      <c r="P1099" s="23">
        <f>L1099+N1099+O1099</f>
        <v/>
      </c>
    </row>
    <row r="1100">
      <c r="A1100" s="5" t="inlineStr">
        <is>
          <t>E01681</t>
        </is>
      </c>
      <c r="B1100" s="5" t="inlineStr">
        <is>
          <t>IT</t>
        </is>
      </c>
      <c r="C1100" s="5" t="inlineStr">
        <is>
          <t>Finance</t>
        </is>
      </c>
      <c r="D1100" s="5" t="inlineStr">
        <is>
          <t>L4</t>
        </is>
      </c>
      <c r="E1100" s="5" t="n">
        <v>1</v>
      </c>
      <c r="F1100" s="5" t="n">
        <v>60000</v>
      </c>
      <c r="G1100" s="41" t="n">
        <v>45500</v>
      </c>
      <c r="H1100" s="41" t="n"/>
      <c r="I1100" s="42">
        <f>IF(H1100="",DATE(2099,12,31),H1100)</f>
        <v/>
      </c>
      <c r="J1100" s="23">
        <f>F1100*E1100</f>
        <v/>
      </c>
      <c r="K1100" s="23">
        <f>J1100*INDEX(Settings!$C$31:$C$36,MATCH(D1100,Settings!$B$31:$B$36,0))</f>
        <v/>
      </c>
      <c r="L1100" s="23">
        <f>J1100+K1100</f>
        <v/>
      </c>
      <c r="M1100" s="23">
        <f>MIN(L1100,Settings!$C$25)</f>
        <v/>
      </c>
      <c r="N1100" s="23">
        <f>IF(B1100="IT",L1100*Settings!$C$11+L1100*Settings!$C$12,M1100*Settings!$C$16+M1100*Settings!$C$17+L1100*Settings!$C$18+L1100*Settings!$C$19+L1100*Settings!$C$20+L1100*Settings!$C$21*Settings!$C$22)</f>
        <v/>
      </c>
      <c r="O1100" s="23">
        <f>IF(B1100="IT",J1100/Settings!$C$13,0)</f>
        <v/>
      </c>
      <c r="P1100" s="23">
        <f>L1100+N1100+O1100</f>
        <v/>
      </c>
    </row>
    <row r="1101">
      <c r="A1101" s="5" t="inlineStr">
        <is>
          <t>E01684</t>
        </is>
      </c>
      <c r="B1101" s="5" t="inlineStr">
        <is>
          <t>IT</t>
        </is>
      </c>
      <c r="C1101" s="5" t="inlineStr">
        <is>
          <t>Tech</t>
        </is>
      </c>
      <c r="D1101" s="5" t="inlineStr">
        <is>
          <t>L1</t>
        </is>
      </c>
      <c r="E1101" s="5" t="n">
        <v>1</v>
      </c>
      <c r="F1101" s="5" t="n">
        <v>32250</v>
      </c>
      <c r="G1101" s="41" t="n">
        <v>45509</v>
      </c>
      <c r="H1101" s="41" t="n"/>
      <c r="I1101" s="42">
        <f>IF(H1101="",DATE(2099,12,31),H1101)</f>
        <v/>
      </c>
      <c r="J1101" s="23">
        <f>F1101*E1101</f>
        <v/>
      </c>
      <c r="K1101" s="23">
        <f>J1101*INDEX(Settings!$C$31:$C$36,MATCH(D1101,Settings!$B$31:$B$36,0))</f>
        <v/>
      </c>
      <c r="L1101" s="23">
        <f>J1101+K1101</f>
        <v/>
      </c>
      <c r="M1101" s="23">
        <f>MIN(L1101,Settings!$C$25)</f>
        <v/>
      </c>
      <c r="N1101" s="23">
        <f>IF(B1101="IT",L1101*Settings!$C$11+L1101*Settings!$C$12,M1101*Settings!$C$16+M1101*Settings!$C$17+L1101*Settings!$C$18+L1101*Settings!$C$19+L1101*Settings!$C$20+L1101*Settings!$C$21*Settings!$C$22)</f>
        <v/>
      </c>
      <c r="O1101" s="23">
        <f>IF(B1101="IT",J1101/Settings!$C$13,0)</f>
        <v/>
      </c>
      <c r="P1101" s="23">
        <f>L1101+N1101+O1101</f>
        <v/>
      </c>
    </row>
    <row r="1102">
      <c r="A1102" s="5" t="inlineStr">
        <is>
          <t>E01685</t>
        </is>
      </c>
      <c r="B1102" s="5" t="inlineStr">
        <is>
          <t>PL</t>
        </is>
      </c>
      <c r="C1102" s="5" t="inlineStr">
        <is>
          <t>Customer Service</t>
        </is>
      </c>
      <c r="D1102" s="5" t="inlineStr">
        <is>
          <t>L1</t>
        </is>
      </c>
      <c r="E1102" s="5" t="n">
        <v>1</v>
      </c>
      <c r="F1102" s="5" t="n">
        <v>17450</v>
      </c>
      <c r="G1102" s="41" t="n">
        <v>45815</v>
      </c>
      <c r="H1102" s="41" t="n">
        <v>46069</v>
      </c>
      <c r="I1102" s="42">
        <f>IF(H1102="",DATE(2099,12,31),H1102)</f>
        <v/>
      </c>
      <c r="J1102" s="23">
        <f>F1102*E1102</f>
        <v/>
      </c>
      <c r="K1102" s="23">
        <f>J1102*INDEX(Settings!$C$31:$C$36,MATCH(D1102,Settings!$B$31:$B$36,0))</f>
        <v/>
      </c>
      <c r="L1102" s="23">
        <f>J1102+K1102</f>
        <v/>
      </c>
      <c r="M1102" s="23">
        <f>MIN(L1102,Settings!$C$25)</f>
        <v/>
      </c>
      <c r="N1102" s="23">
        <f>IF(B1102="IT",L1102*Settings!$C$11+L1102*Settings!$C$12,M1102*Settings!$C$16+M1102*Settings!$C$17+L1102*Settings!$C$18+L1102*Settings!$C$19+L1102*Settings!$C$20+L1102*Settings!$C$21*Settings!$C$22)</f>
        <v/>
      </c>
      <c r="O1102" s="23">
        <f>IF(B1102="IT",J1102/Settings!$C$13,0)</f>
        <v/>
      </c>
      <c r="P1102" s="23">
        <f>L1102+N1102+O1102</f>
        <v/>
      </c>
    </row>
    <row r="1103">
      <c r="A1103" s="5" t="inlineStr">
        <is>
          <t>E01686</t>
        </is>
      </c>
      <c r="B1103" s="5" t="inlineStr">
        <is>
          <t>IT</t>
        </is>
      </c>
      <c r="C1103" s="5" t="inlineStr">
        <is>
          <t>Operations</t>
        </is>
      </c>
      <c r="D1103" s="5" t="inlineStr">
        <is>
          <t>L1</t>
        </is>
      </c>
      <c r="E1103" s="5" t="n">
        <v>1</v>
      </c>
      <c r="F1103" s="5" t="n">
        <v>26300</v>
      </c>
      <c r="G1103" s="41" t="n">
        <v>43296</v>
      </c>
      <c r="H1103" s="41" t="n"/>
      <c r="I1103" s="42">
        <f>IF(H1103="",DATE(2099,12,31),H1103)</f>
        <v/>
      </c>
      <c r="J1103" s="23">
        <f>F1103*E1103</f>
        <v/>
      </c>
      <c r="K1103" s="23">
        <f>J1103*INDEX(Settings!$C$31:$C$36,MATCH(D1103,Settings!$B$31:$B$36,0))</f>
        <v/>
      </c>
      <c r="L1103" s="23">
        <f>J1103+K1103</f>
        <v/>
      </c>
      <c r="M1103" s="23">
        <f>MIN(L1103,Settings!$C$25)</f>
        <v/>
      </c>
      <c r="N1103" s="23">
        <f>IF(B1103="IT",L1103*Settings!$C$11+L1103*Settings!$C$12,M1103*Settings!$C$16+M1103*Settings!$C$17+L1103*Settings!$C$18+L1103*Settings!$C$19+L1103*Settings!$C$20+L1103*Settings!$C$21*Settings!$C$22)</f>
        <v/>
      </c>
      <c r="O1103" s="23">
        <f>IF(B1103="IT",J1103/Settings!$C$13,0)</f>
        <v/>
      </c>
      <c r="P1103" s="23">
        <f>L1103+N1103+O1103</f>
        <v/>
      </c>
    </row>
    <row r="1104">
      <c r="A1104" s="5" t="inlineStr">
        <is>
          <t>E01687</t>
        </is>
      </c>
      <c r="B1104" s="5" t="inlineStr">
        <is>
          <t>PL</t>
        </is>
      </c>
      <c r="C1104" s="5" t="inlineStr">
        <is>
          <t>Sales</t>
        </is>
      </c>
      <c r="D1104" s="5" t="inlineStr">
        <is>
          <t>L3</t>
        </is>
      </c>
      <c r="E1104" s="5" t="n">
        <v>1</v>
      </c>
      <c r="F1104" s="5" t="n">
        <v>38150</v>
      </c>
      <c r="G1104" s="41" t="n">
        <v>43390</v>
      </c>
      <c r="H1104" s="41" t="n"/>
      <c r="I1104" s="42">
        <f>IF(H1104="",DATE(2099,12,31),H1104)</f>
        <v/>
      </c>
      <c r="J1104" s="23">
        <f>F1104*E1104</f>
        <v/>
      </c>
      <c r="K1104" s="23">
        <f>J1104*INDEX(Settings!$C$31:$C$36,MATCH(D1104,Settings!$B$31:$B$36,0))</f>
        <v/>
      </c>
      <c r="L1104" s="23">
        <f>J1104+K1104</f>
        <v/>
      </c>
      <c r="M1104" s="23">
        <f>MIN(L1104,Settings!$C$25)</f>
        <v/>
      </c>
      <c r="N1104" s="23">
        <f>IF(B1104="IT",L1104*Settings!$C$11+L1104*Settings!$C$12,M1104*Settings!$C$16+M1104*Settings!$C$17+L1104*Settings!$C$18+L1104*Settings!$C$19+L1104*Settings!$C$20+L1104*Settings!$C$21*Settings!$C$22)</f>
        <v/>
      </c>
      <c r="O1104" s="23">
        <f>IF(B1104="IT",J1104/Settings!$C$13,0)</f>
        <v/>
      </c>
      <c r="P1104" s="23">
        <f>L1104+N1104+O1104</f>
        <v/>
      </c>
    </row>
    <row r="1105">
      <c r="A1105" s="5" t="inlineStr">
        <is>
          <t>E01690</t>
        </is>
      </c>
      <c r="B1105" s="5" t="inlineStr">
        <is>
          <t>PL</t>
        </is>
      </c>
      <c r="C1105" s="5" t="inlineStr">
        <is>
          <t>Customer Service</t>
        </is>
      </c>
      <c r="D1105" s="5" t="inlineStr">
        <is>
          <t>L1</t>
        </is>
      </c>
      <c r="E1105" s="5" t="n">
        <v>1</v>
      </c>
      <c r="F1105" s="5" t="n">
        <v>16900</v>
      </c>
      <c r="G1105" s="41" t="n">
        <v>44081</v>
      </c>
      <c r="H1105" s="41" t="n">
        <v>46162</v>
      </c>
      <c r="I1105" s="42">
        <f>IF(H1105="",DATE(2099,12,31),H1105)</f>
        <v/>
      </c>
      <c r="J1105" s="23">
        <f>F1105*E1105</f>
        <v/>
      </c>
      <c r="K1105" s="23">
        <f>J1105*INDEX(Settings!$C$31:$C$36,MATCH(D1105,Settings!$B$31:$B$36,0))</f>
        <v/>
      </c>
      <c r="L1105" s="23">
        <f>J1105+K1105</f>
        <v/>
      </c>
      <c r="M1105" s="23">
        <f>MIN(L1105,Settings!$C$25)</f>
        <v/>
      </c>
      <c r="N1105" s="23">
        <f>IF(B1105="IT",L1105*Settings!$C$11+L1105*Settings!$C$12,M1105*Settings!$C$16+M1105*Settings!$C$17+L1105*Settings!$C$18+L1105*Settings!$C$19+L1105*Settings!$C$20+L1105*Settings!$C$21*Settings!$C$22)</f>
        <v/>
      </c>
      <c r="O1105" s="23">
        <f>IF(B1105="IT",J1105/Settings!$C$13,0)</f>
        <v/>
      </c>
      <c r="P1105" s="23">
        <f>L1105+N1105+O1105</f>
        <v/>
      </c>
    </row>
    <row r="1106">
      <c r="A1106" s="5" t="inlineStr">
        <is>
          <t>E01692</t>
        </is>
      </c>
      <c r="B1106" s="5" t="inlineStr">
        <is>
          <t>IT</t>
        </is>
      </c>
      <c r="C1106" s="5" t="inlineStr">
        <is>
          <t>Finance</t>
        </is>
      </c>
      <c r="D1106" s="5" t="inlineStr">
        <is>
          <t>L3</t>
        </is>
      </c>
      <c r="E1106" s="5" t="n">
        <v>1</v>
      </c>
      <c r="F1106" s="5" t="n">
        <v>49300</v>
      </c>
      <c r="G1106" s="41" t="n">
        <v>45724</v>
      </c>
      <c r="H1106" s="41" t="n"/>
      <c r="I1106" s="42">
        <f>IF(H1106="",DATE(2099,12,31),H1106)</f>
        <v/>
      </c>
      <c r="J1106" s="23">
        <f>F1106*E1106</f>
        <v/>
      </c>
      <c r="K1106" s="23">
        <f>J1106*INDEX(Settings!$C$31:$C$36,MATCH(D1106,Settings!$B$31:$B$36,0))</f>
        <v/>
      </c>
      <c r="L1106" s="23">
        <f>J1106+K1106</f>
        <v/>
      </c>
      <c r="M1106" s="23">
        <f>MIN(L1106,Settings!$C$25)</f>
        <v/>
      </c>
      <c r="N1106" s="23">
        <f>IF(B1106="IT",L1106*Settings!$C$11+L1106*Settings!$C$12,M1106*Settings!$C$16+M1106*Settings!$C$17+L1106*Settings!$C$18+L1106*Settings!$C$19+L1106*Settings!$C$20+L1106*Settings!$C$21*Settings!$C$22)</f>
        <v/>
      </c>
      <c r="O1106" s="23">
        <f>IF(B1106="IT",J1106/Settings!$C$13,0)</f>
        <v/>
      </c>
      <c r="P1106" s="23">
        <f>L1106+N1106+O1106</f>
        <v/>
      </c>
    </row>
    <row r="1107">
      <c r="A1107" s="5" t="inlineStr">
        <is>
          <t>E01693</t>
        </is>
      </c>
      <c r="B1107" s="5" t="inlineStr">
        <is>
          <t>PL</t>
        </is>
      </c>
      <c r="C1107" s="5" t="inlineStr">
        <is>
          <t>Sales</t>
        </is>
      </c>
      <c r="D1107" s="5" t="inlineStr">
        <is>
          <t>L2</t>
        </is>
      </c>
      <c r="E1107" s="5" t="n">
        <v>1</v>
      </c>
      <c r="F1107" s="5" t="n">
        <v>28750</v>
      </c>
      <c r="G1107" s="41" t="n">
        <v>42234</v>
      </c>
      <c r="H1107" s="41" t="n"/>
      <c r="I1107" s="42">
        <f>IF(H1107="",DATE(2099,12,31),H1107)</f>
        <v/>
      </c>
      <c r="J1107" s="23">
        <f>F1107*E1107</f>
        <v/>
      </c>
      <c r="K1107" s="23">
        <f>J1107*INDEX(Settings!$C$31:$C$36,MATCH(D1107,Settings!$B$31:$B$36,0))</f>
        <v/>
      </c>
      <c r="L1107" s="23">
        <f>J1107+K1107</f>
        <v/>
      </c>
      <c r="M1107" s="23">
        <f>MIN(L1107,Settings!$C$25)</f>
        <v/>
      </c>
      <c r="N1107" s="23">
        <f>IF(B1107="IT",L1107*Settings!$C$11+L1107*Settings!$C$12,M1107*Settings!$C$16+M1107*Settings!$C$17+L1107*Settings!$C$18+L1107*Settings!$C$19+L1107*Settings!$C$20+L1107*Settings!$C$21*Settings!$C$22)</f>
        <v/>
      </c>
      <c r="O1107" s="23">
        <f>IF(B1107="IT",J1107/Settings!$C$13,0)</f>
        <v/>
      </c>
      <c r="P1107" s="23">
        <f>L1107+N1107+O1107</f>
        <v/>
      </c>
    </row>
    <row r="1108">
      <c r="A1108" s="5" t="inlineStr">
        <is>
          <t>E01694</t>
        </is>
      </c>
      <c r="B1108" s="5" t="inlineStr">
        <is>
          <t>PL</t>
        </is>
      </c>
      <c r="C1108" s="5" t="inlineStr">
        <is>
          <t>Customer Service</t>
        </is>
      </c>
      <c r="D1108" s="5" t="inlineStr">
        <is>
          <t>L1</t>
        </is>
      </c>
      <c r="E1108" s="5" t="n">
        <v>1</v>
      </c>
      <c r="F1108" s="5" t="n">
        <v>17500</v>
      </c>
      <c r="G1108" s="41" t="n">
        <v>45373</v>
      </c>
      <c r="H1108" s="41" t="n"/>
      <c r="I1108" s="42">
        <f>IF(H1108="",DATE(2099,12,31),H1108)</f>
        <v/>
      </c>
      <c r="J1108" s="23">
        <f>F1108*E1108</f>
        <v/>
      </c>
      <c r="K1108" s="23">
        <f>J1108*INDEX(Settings!$C$31:$C$36,MATCH(D1108,Settings!$B$31:$B$36,0))</f>
        <v/>
      </c>
      <c r="L1108" s="23">
        <f>J1108+K1108</f>
        <v/>
      </c>
      <c r="M1108" s="23">
        <f>MIN(L1108,Settings!$C$25)</f>
        <v/>
      </c>
      <c r="N1108" s="23">
        <f>IF(B1108="IT",L1108*Settings!$C$11+L1108*Settings!$C$12,M1108*Settings!$C$16+M1108*Settings!$C$17+L1108*Settings!$C$18+L1108*Settings!$C$19+L1108*Settings!$C$20+L1108*Settings!$C$21*Settings!$C$22)</f>
        <v/>
      </c>
      <c r="O1108" s="23">
        <f>IF(B1108="IT",J1108/Settings!$C$13,0)</f>
        <v/>
      </c>
      <c r="P1108" s="23">
        <f>L1108+N1108+O1108</f>
        <v/>
      </c>
    </row>
    <row r="1109">
      <c r="A1109" s="5" t="inlineStr">
        <is>
          <t>E01698</t>
        </is>
      </c>
      <c r="B1109" s="5" t="inlineStr">
        <is>
          <t>IT</t>
        </is>
      </c>
      <c r="C1109" s="5" t="inlineStr">
        <is>
          <t>Customer Service</t>
        </is>
      </c>
      <c r="D1109" s="5" t="inlineStr">
        <is>
          <t>L5</t>
        </is>
      </c>
      <c r="E1109" s="5" t="n">
        <v>0.8</v>
      </c>
      <c r="F1109" s="5" t="n">
        <v>68200</v>
      </c>
      <c r="G1109" s="41" t="n">
        <v>45670</v>
      </c>
      <c r="H1109" s="41" t="n"/>
      <c r="I1109" s="42">
        <f>IF(H1109="",DATE(2099,12,31),H1109)</f>
        <v/>
      </c>
      <c r="J1109" s="23">
        <f>F1109*E1109</f>
        <v/>
      </c>
      <c r="K1109" s="23">
        <f>J1109*INDEX(Settings!$C$31:$C$36,MATCH(D1109,Settings!$B$31:$B$36,0))</f>
        <v/>
      </c>
      <c r="L1109" s="23">
        <f>J1109+K1109</f>
        <v/>
      </c>
      <c r="M1109" s="23">
        <f>MIN(L1109,Settings!$C$25)</f>
        <v/>
      </c>
      <c r="N1109" s="23">
        <f>IF(B1109="IT",L1109*Settings!$C$11+L1109*Settings!$C$12,M1109*Settings!$C$16+M1109*Settings!$C$17+L1109*Settings!$C$18+L1109*Settings!$C$19+L1109*Settings!$C$20+L1109*Settings!$C$21*Settings!$C$22)</f>
        <v/>
      </c>
      <c r="O1109" s="23">
        <f>IF(B1109="IT",J1109/Settings!$C$13,0)</f>
        <v/>
      </c>
      <c r="P1109" s="23">
        <f>L1109+N1109+O1109</f>
        <v/>
      </c>
    </row>
    <row r="1110">
      <c r="A1110" s="5" t="inlineStr">
        <is>
          <t>E01700</t>
        </is>
      </c>
      <c r="B1110" s="5" t="inlineStr">
        <is>
          <t>PL</t>
        </is>
      </c>
      <c r="C1110" s="5" t="inlineStr">
        <is>
          <t>Customer Service</t>
        </is>
      </c>
      <c r="D1110" s="5" t="inlineStr">
        <is>
          <t>L3</t>
        </is>
      </c>
      <c r="E1110" s="5" t="n">
        <v>1</v>
      </c>
      <c r="F1110" s="5" t="n">
        <v>29400</v>
      </c>
      <c r="G1110" s="41" t="n">
        <v>45635</v>
      </c>
      <c r="H1110" s="41" t="n"/>
      <c r="I1110" s="42">
        <f>IF(H1110="",DATE(2099,12,31),H1110)</f>
        <v/>
      </c>
      <c r="J1110" s="23">
        <f>F1110*E1110</f>
        <v/>
      </c>
      <c r="K1110" s="23">
        <f>J1110*INDEX(Settings!$C$31:$C$36,MATCH(D1110,Settings!$B$31:$B$36,0))</f>
        <v/>
      </c>
      <c r="L1110" s="23">
        <f>J1110+K1110</f>
        <v/>
      </c>
      <c r="M1110" s="23">
        <f>MIN(L1110,Settings!$C$25)</f>
        <v/>
      </c>
      <c r="N1110" s="23">
        <f>IF(B1110="IT",L1110*Settings!$C$11+L1110*Settings!$C$12,M1110*Settings!$C$16+M1110*Settings!$C$17+L1110*Settings!$C$18+L1110*Settings!$C$19+L1110*Settings!$C$20+L1110*Settings!$C$21*Settings!$C$22)</f>
        <v/>
      </c>
      <c r="O1110" s="23">
        <f>IF(B1110="IT",J1110/Settings!$C$13,0)</f>
        <v/>
      </c>
      <c r="P1110" s="23">
        <f>L1110+N1110+O1110</f>
        <v/>
      </c>
    </row>
    <row r="1111">
      <c r="A1111" s="5" t="inlineStr">
        <is>
          <t>E01702</t>
        </is>
      </c>
      <c r="B1111" s="5" t="inlineStr">
        <is>
          <t>PL</t>
        </is>
      </c>
      <c r="C1111" s="5" t="inlineStr">
        <is>
          <t>Customer Service</t>
        </is>
      </c>
      <c r="D1111" s="5" t="inlineStr">
        <is>
          <t>L5</t>
        </is>
      </c>
      <c r="E1111" s="5" t="n">
        <v>1</v>
      </c>
      <c r="F1111" s="5" t="n">
        <v>57800</v>
      </c>
      <c r="G1111" s="41" t="n">
        <v>45460</v>
      </c>
      <c r="H1111" s="41" t="n"/>
      <c r="I1111" s="42">
        <f>IF(H1111="",DATE(2099,12,31),H1111)</f>
        <v/>
      </c>
      <c r="J1111" s="23">
        <f>F1111*E1111</f>
        <v/>
      </c>
      <c r="K1111" s="23">
        <f>J1111*INDEX(Settings!$C$31:$C$36,MATCH(D1111,Settings!$B$31:$B$36,0))</f>
        <v/>
      </c>
      <c r="L1111" s="23">
        <f>J1111+K1111</f>
        <v/>
      </c>
      <c r="M1111" s="23">
        <f>MIN(L1111,Settings!$C$25)</f>
        <v/>
      </c>
      <c r="N1111" s="23">
        <f>IF(B1111="IT",L1111*Settings!$C$11+L1111*Settings!$C$12,M1111*Settings!$C$16+M1111*Settings!$C$17+L1111*Settings!$C$18+L1111*Settings!$C$19+L1111*Settings!$C$20+L1111*Settings!$C$21*Settings!$C$22)</f>
        <v/>
      </c>
      <c r="O1111" s="23">
        <f>IF(B1111="IT",J1111/Settings!$C$13,0)</f>
        <v/>
      </c>
      <c r="P1111" s="23">
        <f>L1111+N1111+O1111</f>
        <v/>
      </c>
    </row>
    <row r="1112">
      <c r="A1112" s="5" t="inlineStr">
        <is>
          <t>E01705</t>
        </is>
      </c>
      <c r="B1112" s="5" t="inlineStr">
        <is>
          <t>IT</t>
        </is>
      </c>
      <c r="C1112" s="5" t="inlineStr">
        <is>
          <t>Operations</t>
        </is>
      </c>
      <c r="D1112" s="5" t="inlineStr">
        <is>
          <t>L3</t>
        </is>
      </c>
      <c r="E1112" s="5" t="n">
        <v>1</v>
      </c>
      <c r="F1112" s="5" t="n">
        <v>34800</v>
      </c>
      <c r="G1112" s="41" t="n">
        <v>44629</v>
      </c>
      <c r="H1112" s="41" t="n"/>
      <c r="I1112" s="42">
        <f>IF(H1112="",DATE(2099,12,31),H1112)</f>
        <v/>
      </c>
      <c r="J1112" s="23">
        <f>F1112*E1112</f>
        <v/>
      </c>
      <c r="K1112" s="23">
        <f>J1112*INDEX(Settings!$C$31:$C$36,MATCH(D1112,Settings!$B$31:$B$36,0))</f>
        <v/>
      </c>
      <c r="L1112" s="23">
        <f>J1112+K1112</f>
        <v/>
      </c>
      <c r="M1112" s="23">
        <f>MIN(L1112,Settings!$C$25)</f>
        <v/>
      </c>
      <c r="N1112" s="23">
        <f>IF(B1112="IT",L1112*Settings!$C$11+L1112*Settings!$C$12,M1112*Settings!$C$16+M1112*Settings!$C$17+L1112*Settings!$C$18+L1112*Settings!$C$19+L1112*Settings!$C$20+L1112*Settings!$C$21*Settings!$C$22)</f>
        <v/>
      </c>
      <c r="O1112" s="23">
        <f>IF(B1112="IT",J1112/Settings!$C$13,0)</f>
        <v/>
      </c>
      <c r="P1112" s="23">
        <f>L1112+N1112+O1112</f>
        <v/>
      </c>
    </row>
    <row r="1113">
      <c r="A1113" s="5" t="inlineStr">
        <is>
          <t>E01706</t>
        </is>
      </c>
      <c r="B1113" s="5" t="inlineStr">
        <is>
          <t>PL</t>
        </is>
      </c>
      <c r="C1113" s="5" t="inlineStr">
        <is>
          <t>Operations</t>
        </is>
      </c>
      <c r="D1113" s="5" t="inlineStr">
        <is>
          <t>L2</t>
        </is>
      </c>
      <c r="E1113" s="5" t="n">
        <v>1</v>
      </c>
      <c r="F1113" s="5" t="n">
        <v>25100</v>
      </c>
      <c r="G1113" s="41" t="n">
        <v>44761</v>
      </c>
      <c r="H1113" s="41" t="n"/>
      <c r="I1113" s="42">
        <f>IF(H1113="",DATE(2099,12,31),H1113)</f>
        <v/>
      </c>
      <c r="J1113" s="23">
        <f>F1113*E1113</f>
        <v/>
      </c>
      <c r="K1113" s="23">
        <f>J1113*INDEX(Settings!$C$31:$C$36,MATCH(D1113,Settings!$B$31:$B$36,0))</f>
        <v/>
      </c>
      <c r="L1113" s="23">
        <f>J1113+K1113</f>
        <v/>
      </c>
      <c r="M1113" s="23">
        <f>MIN(L1113,Settings!$C$25)</f>
        <v/>
      </c>
      <c r="N1113" s="23">
        <f>IF(B1113="IT",L1113*Settings!$C$11+L1113*Settings!$C$12,M1113*Settings!$C$16+M1113*Settings!$C$17+L1113*Settings!$C$18+L1113*Settings!$C$19+L1113*Settings!$C$20+L1113*Settings!$C$21*Settings!$C$22)</f>
        <v/>
      </c>
      <c r="O1113" s="23">
        <f>IF(B1113="IT",J1113/Settings!$C$13,0)</f>
        <v/>
      </c>
      <c r="P1113" s="23">
        <f>L1113+N1113+O1113</f>
        <v/>
      </c>
    </row>
    <row r="1114">
      <c r="A1114" s="5" t="inlineStr">
        <is>
          <t>E01709</t>
        </is>
      </c>
      <c r="B1114" s="5" t="inlineStr">
        <is>
          <t>PL</t>
        </is>
      </c>
      <c r="C1114" s="5" t="inlineStr">
        <is>
          <t>Operations</t>
        </is>
      </c>
      <c r="D1114" s="5" t="inlineStr">
        <is>
          <t>L3</t>
        </is>
      </c>
      <c r="E1114" s="5" t="n">
        <v>1</v>
      </c>
      <c r="F1114" s="5" t="n">
        <v>27400</v>
      </c>
      <c r="G1114" s="41" t="n">
        <v>46063</v>
      </c>
      <c r="H1114" s="41" t="n"/>
      <c r="I1114" s="42">
        <f>IF(H1114="",DATE(2099,12,31),H1114)</f>
        <v/>
      </c>
      <c r="J1114" s="23">
        <f>F1114*E1114</f>
        <v/>
      </c>
      <c r="K1114" s="23">
        <f>J1114*INDEX(Settings!$C$31:$C$36,MATCH(D1114,Settings!$B$31:$B$36,0))</f>
        <v/>
      </c>
      <c r="L1114" s="23">
        <f>J1114+K1114</f>
        <v/>
      </c>
      <c r="M1114" s="23">
        <f>MIN(L1114,Settings!$C$25)</f>
        <v/>
      </c>
      <c r="N1114" s="23">
        <f>IF(B1114="IT",L1114*Settings!$C$11+L1114*Settings!$C$12,M1114*Settings!$C$16+M1114*Settings!$C$17+L1114*Settings!$C$18+L1114*Settings!$C$19+L1114*Settings!$C$20+L1114*Settings!$C$21*Settings!$C$22)</f>
        <v/>
      </c>
      <c r="O1114" s="23">
        <f>IF(B1114="IT",J1114/Settings!$C$13,0)</f>
        <v/>
      </c>
      <c r="P1114" s="23">
        <f>L1114+N1114+O1114</f>
        <v/>
      </c>
    </row>
    <row r="1115">
      <c r="A1115" s="5" t="inlineStr">
        <is>
          <t>E01710</t>
        </is>
      </c>
      <c r="B1115" s="5" t="inlineStr">
        <is>
          <t>PL</t>
        </is>
      </c>
      <c r="C1115" s="5" t="inlineStr">
        <is>
          <t>Operations</t>
        </is>
      </c>
      <c r="D1115" s="5" t="inlineStr">
        <is>
          <t>L2</t>
        </is>
      </c>
      <c r="E1115" s="5" t="n">
        <v>1</v>
      </c>
      <c r="F1115" s="5" t="n">
        <v>22300</v>
      </c>
      <c r="G1115" s="41" t="n">
        <v>44289</v>
      </c>
      <c r="H1115" s="41" t="n"/>
      <c r="I1115" s="42">
        <f>IF(H1115="",DATE(2099,12,31),H1115)</f>
        <v/>
      </c>
      <c r="J1115" s="23">
        <f>F1115*E1115</f>
        <v/>
      </c>
      <c r="K1115" s="23">
        <f>J1115*INDEX(Settings!$C$31:$C$36,MATCH(D1115,Settings!$B$31:$B$36,0))</f>
        <v/>
      </c>
      <c r="L1115" s="23">
        <f>J1115+K1115</f>
        <v/>
      </c>
      <c r="M1115" s="23">
        <f>MIN(L1115,Settings!$C$25)</f>
        <v/>
      </c>
      <c r="N1115" s="23">
        <f>IF(B1115="IT",L1115*Settings!$C$11+L1115*Settings!$C$12,M1115*Settings!$C$16+M1115*Settings!$C$17+L1115*Settings!$C$18+L1115*Settings!$C$19+L1115*Settings!$C$20+L1115*Settings!$C$21*Settings!$C$22)</f>
        <v/>
      </c>
      <c r="O1115" s="23">
        <f>IF(B1115="IT",J1115/Settings!$C$13,0)</f>
        <v/>
      </c>
      <c r="P1115" s="23">
        <f>L1115+N1115+O1115</f>
        <v/>
      </c>
    </row>
    <row r="1116">
      <c r="A1116" s="5" t="inlineStr">
        <is>
          <t>E01711</t>
        </is>
      </c>
      <c r="B1116" s="5" t="inlineStr">
        <is>
          <t>PL</t>
        </is>
      </c>
      <c r="C1116" s="5" t="inlineStr">
        <is>
          <t>Sales</t>
        </is>
      </c>
      <c r="D1116" s="5" t="inlineStr">
        <is>
          <t>L3</t>
        </is>
      </c>
      <c r="E1116" s="5" t="n">
        <v>1</v>
      </c>
      <c r="F1116" s="5" t="n">
        <v>39050</v>
      </c>
      <c r="G1116" s="41" t="n">
        <v>46090</v>
      </c>
      <c r="H1116" s="41" t="n"/>
      <c r="I1116" s="42">
        <f>IF(H1116="",DATE(2099,12,31),H1116)</f>
        <v/>
      </c>
      <c r="J1116" s="23">
        <f>F1116*E1116</f>
        <v/>
      </c>
      <c r="K1116" s="23">
        <f>J1116*INDEX(Settings!$C$31:$C$36,MATCH(D1116,Settings!$B$31:$B$36,0))</f>
        <v/>
      </c>
      <c r="L1116" s="23">
        <f>J1116+K1116</f>
        <v/>
      </c>
      <c r="M1116" s="23">
        <f>MIN(L1116,Settings!$C$25)</f>
        <v/>
      </c>
      <c r="N1116" s="23">
        <f>IF(B1116="IT",L1116*Settings!$C$11+L1116*Settings!$C$12,M1116*Settings!$C$16+M1116*Settings!$C$17+L1116*Settings!$C$18+L1116*Settings!$C$19+L1116*Settings!$C$20+L1116*Settings!$C$21*Settings!$C$22)</f>
        <v/>
      </c>
      <c r="O1116" s="23">
        <f>IF(B1116="IT",J1116/Settings!$C$13,0)</f>
        <v/>
      </c>
      <c r="P1116" s="23">
        <f>L1116+N1116+O1116</f>
        <v/>
      </c>
    </row>
    <row r="1117">
      <c r="A1117" s="5" t="inlineStr">
        <is>
          <t>E01712</t>
        </is>
      </c>
      <c r="B1117" s="5" t="inlineStr">
        <is>
          <t>PL</t>
        </is>
      </c>
      <c r="C1117" s="5" t="inlineStr">
        <is>
          <t>Operations</t>
        </is>
      </c>
      <c r="D1117" s="5" t="inlineStr">
        <is>
          <t>L4</t>
        </is>
      </c>
      <c r="E1117" s="5" t="n">
        <v>1</v>
      </c>
      <c r="F1117" s="5" t="n">
        <v>43350</v>
      </c>
      <c r="G1117" s="41" t="n">
        <v>45740</v>
      </c>
      <c r="H1117" s="41" t="n"/>
      <c r="I1117" s="42">
        <f>IF(H1117="",DATE(2099,12,31),H1117)</f>
        <v/>
      </c>
      <c r="J1117" s="23">
        <f>F1117*E1117</f>
        <v/>
      </c>
      <c r="K1117" s="23">
        <f>J1117*INDEX(Settings!$C$31:$C$36,MATCH(D1117,Settings!$B$31:$B$36,0))</f>
        <v/>
      </c>
      <c r="L1117" s="23">
        <f>J1117+K1117</f>
        <v/>
      </c>
      <c r="M1117" s="23">
        <f>MIN(L1117,Settings!$C$25)</f>
        <v/>
      </c>
      <c r="N1117" s="23">
        <f>IF(B1117="IT",L1117*Settings!$C$11+L1117*Settings!$C$12,M1117*Settings!$C$16+M1117*Settings!$C$17+L1117*Settings!$C$18+L1117*Settings!$C$19+L1117*Settings!$C$20+L1117*Settings!$C$21*Settings!$C$22)</f>
        <v/>
      </c>
      <c r="O1117" s="23">
        <f>IF(B1117="IT",J1117/Settings!$C$13,0)</f>
        <v/>
      </c>
      <c r="P1117" s="23">
        <f>L1117+N1117+O1117</f>
        <v/>
      </c>
    </row>
    <row r="1118">
      <c r="A1118" s="5" t="inlineStr">
        <is>
          <t>E01714</t>
        </is>
      </c>
      <c r="B1118" s="5" t="inlineStr">
        <is>
          <t>PL</t>
        </is>
      </c>
      <c r="C1118" s="5" t="inlineStr">
        <is>
          <t>Customer Service</t>
        </is>
      </c>
      <c r="D1118" s="5" t="inlineStr">
        <is>
          <t>L2</t>
        </is>
      </c>
      <c r="E1118" s="5" t="n">
        <v>1</v>
      </c>
      <c r="F1118" s="5" t="n">
        <v>22800</v>
      </c>
      <c r="G1118" s="41" t="n">
        <v>44513</v>
      </c>
      <c r="H1118" s="41" t="n"/>
      <c r="I1118" s="42">
        <f>IF(H1118="",DATE(2099,12,31),H1118)</f>
        <v/>
      </c>
      <c r="J1118" s="23">
        <f>F1118*E1118</f>
        <v/>
      </c>
      <c r="K1118" s="23">
        <f>J1118*INDEX(Settings!$C$31:$C$36,MATCH(D1118,Settings!$B$31:$B$36,0))</f>
        <v/>
      </c>
      <c r="L1118" s="23">
        <f>J1118+K1118</f>
        <v/>
      </c>
      <c r="M1118" s="23">
        <f>MIN(L1118,Settings!$C$25)</f>
        <v/>
      </c>
      <c r="N1118" s="23">
        <f>IF(B1118="IT",L1118*Settings!$C$11+L1118*Settings!$C$12,M1118*Settings!$C$16+M1118*Settings!$C$17+L1118*Settings!$C$18+L1118*Settings!$C$19+L1118*Settings!$C$20+L1118*Settings!$C$21*Settings!$C$22)</f>
        <v/>
      </c>
      <c r="O1118" s="23">
        <f>IF(B1118="IT",J1118/Settings!$C$13,0)</f>
        <v/>
      </c>
      <c r="P1118" s="23">
        <f>L1118+N1118+O1118</f>
        <v/>
      </c>
    </row>
    <row r="1119">
      <c r="A1119" s="5" t="inlineStr">
        <is>
          <t>E01715</t>
        </is>
      </c>
      <c r="B1119" s="5" t="inlineStr">
        <is>
          <t>PL</t>
        </is>
      </c>
      <c r="C1119" s="5" t="inlineStr">
        <is>
          <t>Customer Service</t>
        </is>
      </c>
      <c r="D1119" s="5" t="inlineStr">
        <is>
          <t>L2</t>
        </is>
      </c>
      <c r="E1119" s="5" t="n">
        <v>1</v>
      </c>
      <c r="F1119" s="5" t="n">
        <v>25650</v>
      </c>
      <c r="G1119" s="41" t="n">
        <v>45250</v>
      </c>
      <c r="H1119" s="41" t="n"/>
      <c r="I1119" s="42">
        <f>IF(H1119="",DATE(2099,12,31),H1119)</f>
        <v/>
      </c>
      <c r="J1119" s="23">
        <f>F1119*E1119</f>
        <v/>
      </c>
      <c r="K1119" s="23">
        <f>J1119*INDEX(Settings!$C$31:$C$36,MATCH(D1119,Settings!$B$31:$B$36,0))</f>
        <v/>
      </c>
      <c r="L1119" s="23">
        <f>J1119+K1119</f>
        <v/>
      </c>
      <c r="M1119" s="23">
        <f>MIN(L1119,Settings!$C$25)</f>
        <v/>
      </c>
      <c r="N1119" s="23">
        <f>IF(B1119="IT",L1119*Settings!$C$11+L1119*Settings!$C$12,M1119*Settings!$C$16+M1119*Settings!$C$17+L1119*Settings!$C$18+L1119*Settings!$C$19+L1119*Settings!$C$20+L1119*Settings!$C$21*Settings!$C$22)</f>
        <v/>
      </c>
      <c r="O1119" s="23">
        <f>IF(B1119="IT",J1119/Settings!$C$13,0)</f>
        <v/>
      </c>
      <c r="P1119" s="23">
        <f>L1119+N1119+O1119</f>
        <v/>
      </c>
    </row>
    <row r="1120">
      <c r="A1120" s="5" t="inlineStr">
        <is>
          <t>E01717</t>
        </is>
      </c>
      <c r="B1120" s="5" t="inlineStr">
        <is>
          <t>IT</t>
        </is>
      </c>
      <c r="C1120" s="5" t="inlineStr">
        <is>
          <t>Customer Service</t>
        </is>
      </c>
      <c r="D1120" s="5" t="inlineStr">
        <is>
          <t>L3</t>
        </is>
      </c>
      <c r="E1120" s="5" t="n">
        <v>1</v>
      </c>
      <c r="F1120" s="5" t="n">
        <v>33100</v>
      </c>
      <c r="G1120" s="41" t="n">
        <v>45491</v>
      </c>
      <c r="H1120" s="41" t="n"/>
      <c r="I1120" s="42">
        <f>IF(H1120="",DATE(2099,12,31),H1120)</f>
        <v/>
      </c>
      <c r="J1120" s="23">
        <f>F1120*E1120</f>
        <v/>
      </c>
      <c r="K1120" s="23">
        <f>J1120*INDEX(Settings!$C$31:$C$36,MATCH(D1120,Settings!$B$31:$B$36,0))</f>
        <v/>
      </c>
      <c r="L1120" s="23">
        <f>J1120+K1120</f>
        <v/>
      </c>
      <c r="M1120" s="23">
        <f>MIN(L1120,Settings!$C$25)</f>
        <v/>
      </c>
      <c r="N1120" s="23">
        <f>IF(B1120="IT",L1120*Settings!$C$11+L1120*Settings!$C$12,M1120*Settings!$C$16+M1120*Settings!$C$17+L1120*Settings!$C$18+L1120*Settings!$C$19+L1120*Settings!$C$20+L1120*Settings!$C$21*Settings!$C$22)</f>
        <v/>
      </c>
      <c r="O1120" s="23">
        <f>IF(B1120="IT",J1120/Settings!$C$13,0)</f>
        <v/>
      </c>
      <c r="P1120" s="23">
        <f>L1120+N1120+O1120</f>
        <v/>
      </c>
    </row>
    <row r="1121">
      <c r="A1121" s="5" t="inlineStr">
        <is>
          <t>E01718</t>
        </is>
      </c>
      <c r="B1121" s="5" t="inlineStr">
        <is>
          <t>PL</t>
        </is>
      </c>
      <c r="C1121" s="5" t="inlineStr">
        <is>
          <t>Sales</t>
        </is>
      </c>
      <c r="D1121" s="5" t="inlineStr">
        <is>
          <t>L1</t>
        </is>
      </c>
      <c r="E1121" s="5" t="n">
        <v>1</v>
      </c>
      <c r="F1121" s="5" t="n">
        <v>19900</v>
      </c>
      <c r="G1121" s="41" t="n">
        <v>45669</v>
      </c>
      <c r="H1121" s="41" t="n">
        <v>45928</v>
      </c>
      <c r="I1121" s="42">
        <f>IF(H1121="",DATE(2099,12,31),H1121)</f>
        <v/>
      </c>
      <c r="J1121" s="23">
        <f>F1121*E1121</f>
        <v/>
      </c>
      <c r="K1121" s="23">
        <f>J1121*INDEX(Settings!$C$31:$C$36,MATCH(D1121,Settings!$B$31:$B$36,0))</f>
        <v/>
      </c>
      <c r="L1121" s="23">
        <f>J1121+K1121</f>
        <v/>
      </c>
      <c r="M1121" s="23">
        <f>MIN(L1121,Settings!$C$25)</f>
        <v/>
      </c>
      <c r="N1121" s="23">
        <f>IF(B1121="IT",L1121*Settings!$C$11+L1121*Settings!$C$12,M1121*Settings!$C$16+M1121*Settings!$C$17+L1121*Settings!$C$18+L1121*Settings!$C$19+L1121*Settings!$C$20+L1121*Settings!$C$21*Settings!$C$22)</f>
        <v/>
      </c>
      <c r="O1121" s="23">
        <f>IF(B1121="IT",J1121/Settings!$C$13,0)</f>
        <v/>
      </c>
      <c r="P1121" s="23">
        <f>L1121+N1121+O1121</f>
        <v/>
      </c>
    </row>
    <row r="1122">
      <c r="A1122" s="5" t="inlineStr">
        <is>
          <t>E01719</t>
        </is>
      </c>
      <c r="B1122" s="5" t="inlineStr">
        <is>
          <t>PL</t>
        </is>
      </c>
      <c r="C1122" s="5" t="inlineStr">
        <is>
          <t>Customer Service</t>
        </is>
      </c>
      <c r="D1122" s="5" t="inlineStr">
        <is>
          <t>L1</t>
        </is>
      </c>
      <c r="E1122" s="5" t="n">
        <v>1</v>
      </c>
      <c r="F1122" s="5" t="n">
        <v>14450</v>
      </c>
      <c r="G1122" s="41" t="n">
        <v>46169</v>
      </c>
      <c r="H1122" s="41" t="n"/>
      <c r="I1122" s="42">
        <f>IF(H1122="",DATE(2099,12,31),H1122)</f>
        <v/>
      </c>
      <c r="J1122" s="23">
        <f>F1122*E1122</f>
        <v/>
      </c>
      <c r="K1122" s="23">
        <f>J1122*INDEX(Settings!$C$31:$C$36,MATCH(D1122,Settings!$B$31:$B$36,0))</f>
        <v/>
      </c>
      <c r="L1122" s="23">
        <f>J1122+K1122</f>
        <v/>
      </c>
      <c r="M1122" s="23">
        <f>MIN(L1122,Settings!$C$25)</f>
        <v/>
      </c>
      <c r="N1122" s="23">
        <f>IF(B1122="IT",L1122*Settings!$C$11+L1122*Settings!$C$12,M1122*Settings!$C$16+M1122*Settings!$C$17+L1122*Settings!$C$18+L1122*Settings!$C$19+L1122*Settings!$C$20+L1122*Settings!$C$21*Settings!$C$22)</f>
        <v/>
      </c>
      <c r="O1122" s="23">
        <f>IF(B1122="IT",J1122/Settings!$C$13,0)</f>
        <v/>
      </c>
      <c r="P1122" s="23">
        <f>L1122+N1122+O1122</f>
        <v/>
      </c>
    </row>
    <row r="1123">
      <c r="A1123" s="5" t="inlineStr">
        <is>
          <t>E01721</t>
        </is>
      </c>
      <c r="B1123" s="5" t="inlineStr">
        <is>
          <t>PL</t>
        </is>
      </c>
      <c r="C1123" s="5" t="inlineStr">
        <is>
          <t>Operations</t>
        </is>
      </c>
      <c r="D1123" s="5" t="inlineStr">
        <is>
          <t>L5</t>
        </is>
      </c>
      <c r="E1123" s="5" t="n">
        <v>1</v>
      </c>
      <c r="F1123" s="5" t="n">
        <v>68800</v>
      </c>
      <c r="G1123" s="41" t="n">
        <v>45313</v>
      </c>
      <c r="H1123" s="41" t="n"/>
      <c r="I1123" s="42">
        <f>IF(H1123="",DATE(2099,12,31),H1123)</f>
        <v/>
      </c>
      <c r="J1123" s="23">
        <f>F1123*E1123</f>
        <v/>
      </c>
      <c r="K1123" s="23">
        <f>J1123*INDEX(Settings!$C$31:$C$36,MATCH(D1123,Settings!$B$31:$B$36,0))</f>
        <v/>
      </c>
      <c r="L1123" s="23">
        <f>J1123+K1123</f>
        <v/>
      </c>
      <c r="M1123" s="23">
        <f>MIN(L1123,Settings!$C$25)</f>
        <v/>
      </c>
      <c r="N1123" s="23">
        <f>IF(B1123="IT",L1123*Settings!$C$11+L1123*Settings!$C$12,M1123*Settings!$C$16+M1123*Settings!$C$17+L1123*Settings!$C$18+L1123*Settings!$C$19+L1123*Settings!$C$20+L1123*Settings!$C$21*Settings!$C$22)</f>
        <v/>
      </c>
      <c r="O1123" s="23">
        <f>IF(B1123="IT",J1123/Settings!$C$13,0)</f>
        <v/>
      </c>
      <c r="P1123" s="23">
        <f>L1123+N1123+O1123</f>
        <v/>
      </c>
    </row>
    <row r="1124">
      <c r="A1124" s="5" t="inlineStr">
        <is>
          <t>E01723</t>
        </is>
      </c>
      <c r="B1124" s="5" t="inlineStr">
        <is>
          <t>PL</t>
        </is>
      </c>
      <c r="C1124" s="5" t="inlineStr">
        <is>
          <t>Customer Service</t>
        </is>
      </c>
      <c r="D1124" s="5" t="inlineStr">
        <is>
          <t>L2</t>
        </is>
      </c>
      <c r="E1124" s="5" t="n">
        <v>1</v>
      </c>
      <c r="F1124" s="5" t="n">
        <v>18900</v>
      </c>
      <c r="G1124" s="41" t="n">
        <v>45091</v>
      </c>
      <c r="H1124" s="41" t="n">
        <v>46176</v>
      </c>
      <c r="I1124" s="42">
        <f>IF(H1124="",DATE(2099,12,31),H1124)</f>
        <v/>
      </c>
      <c r="J1124" s="23">
        <f>F1124*E1124</f>
        <v/>
      </c>
      <c r="K1124" s="23">
        <f>J1124*INDEX(Settings!$C$31:$C$36,MATCH(D1124,Settings!$B$31:$B$36,0))</f>
        <v/>
      </c>
      <c r="L1124" s="23">
        <f>J1124+K1124</f>
        <v/>
      </c>
      <c r="M1124" s="23">
        <f>MIN(L1124,Settings!$C$25)</f>
        <v/>
      </c>
      <c r="N1124" s="23">
        <f>IF(B1124="IT",L1124*Settings!$C$11+L1124*Settings!$C$12,M1124*Settings!$C$16+M1124*Settings!$C$17+L1124*Settings!$C$18+L1124*Settings!$C$19+L1124*Settings!$C$20+L1124*Settings!$C$21*Settings!$C$22)</f>
        <v/>
      </c>
      <c r="O1124" s="23">
        <f>IF(B1124="IT",J1124/Settings!$C$13,0)</f>
        <v/>
      </c>
      <c r="P1124" s="23">
        <f>L1124+N1124+O1124</f>
        <v/>
      </c>
    </row>
    <row r="1125">
      <c r="A1125" s="5" t="inlineStr">
        <is>
          <t>E01724</t>
        </is>
      </c>
      <c r="B1125" s="5" t="inlineStr">
        <is>
          <t>PL</t>
        </is>
      </c>
      <c r="C1125" s="5" t="inlineStr">
        <is>
          <t>Tech</t>
        </is>
      </c>
      <c r="D1125" s="5" t="inlineStr">
        <is>
          <t>L2</t>
        </is>
      </c>
      <c r="E1125" s="5" t="n">
        <v>1</v>
      </c>
      <c r="F1125" s="5" t="n">
        <v>30250</v>
      </c>
      <c r="G1125" s="41" t="n">
        <v>41104</v>
      </c>
      <c r="H1125" s="41" t="n"/>
      <c r="I1125" s="42">
        <f>IF(H1125="",DATE(2099,12,31),H1125)</f>
        <v/>
      </c>
      <c r="J1125" s="23">
        <f>F1125*E1125</f>
        <v/>
      </c>
      <c r="K1125" s="23">
        <f>J1125*INDEX(Settings!$C$31:$C$36,MATCH(D1125,Settings!$B$31:$B$36,0))</f>
        <v/>
      </c>
      <c r="L1125" s="23">
        <f>J1125+K1125</f>
        <v/>
      </c>
      <c r="M1125" s="23">
        <f>MIN(L1125,Settings!$C$25)</f>
        <v/>
      </c>
      <c r="N1125" s="23">
        <f>IF(B1125="IT",L1125*Settings!$C$11+L1125*Settings!$C$12,M1125*Settings!$C$16+M1125*Settings!$C$17+L1125*Settings!$C$18+L1125*Settings!$C$19+L1125*Settings!$C$20+L1125*Settings!$C$21*Settings!$C$22)</f>
        <v/>
      </c>
      <c r="O1125" s="23">
        <f>IF(B1125="IT",J1125/Settings!$C$13,0)</f>
        <v/>
      </c>
      <c r="P1125" s="23">
        <f>L1125+N1125+O1125</f>
        <v/>
      </c>
    </row>
    <row r="1126">
      <c r="A1126" s="5" t="inlineStr">
        <is>
          <t>E01725</t>
        </is>
      </c>
      <c r="B1126" s="5" t="inlineStr">
        <is>
          <t>IT</t>
        </is>
      </c>
      <c r="C1126" s="5" t="inlineStr">
        <is>
          <t>Sales</t>
        </is>
      </c>
      <c r="D1126" s="5" t="inlineStr">
        <is>
          <t>L2</t>
        </is>
      </c>
      <c r="E1126" s="5" t="n">
        <v>1</v>
      </c>
      <c r="F1126" s="5" t="n">
        <v>35850</v>
      </c>
      <c r="G1126" s="41" t="n">
        <v>45283</v>
      </c>
      <c r="H1126" s="41" t="n"/>
      <c r="I1126" s="42">
        <f>IF(H1126="",DATE(2099,12,31),H1126)</f>
        <v/>
      </c>
      <c r="J1126" s="23">
        <f>F1126*E1126</f>
        <v/>
      </c>
      <c r="K1126" s="23">
        <f>J1126*INDEX(Settings!$C$31:$C$36,MATCH(D1126,Settings!$B$31:$B$36,0))</f>
        <v/>
      </c>
      <c r="L1126" s="23">
        <f>J1126+K1126</f>
        <v/>
      </c>
      <c r="M1126" s="23">
        <f>MIN(L1126,Settings!$C$25)</f>
        <v/>
      </c>
      <c r="N1126" s="23">
        <f>IF(B1126="IT",L1126*Settings!$C$11+L1126*Settings!$C$12,M1126*Settings!$C$16+M1126*Settings!$C$17+L1126*Settings!$C$18+L1126*Settings!$C$19+L1126*Settings!$C$20+L1126*Settings!$C$21*Settings!$C$22)</f>
        <v/>
      </c>
      <c r="O1126" s="23">
        <f>IF(B1126="IT",J1126/Settings!$C$13,0)</f>
        <v/>
      </c>
      <c r="P1126" s="23">
        <f>L1126+N1126+O1126</f>
        <v/>
      </c>
    </row>
    <row r="1127">
      <c r="A1127" s="5" t="inlineStr">
        <is>
          <t>E01726</t>
        </is>
      </c>
      <c r="B1127" s="5" t="inlineStr">
        <is>
          <t>IT</t>
        </is>
      </c>
      <c r="C1127" s="5" t="inlineStr">
        <is>
          <t>Sales</t>
        </is>
      </c>
      <c r="D1127" s="5" t="inlineStr">
        <is>
          <t>L1</t>
        </is>
      </c>
      <c r="E1127" s="5" t="n">
        <v>1</v>
      </c>
      <c r="F1127" s="5" t="n">
        <v>28000</v>
      </c>
      <c r="G1127" s="41" t="n">
        <v>45506</v>
      </c>
      <c r="H1127" s="41" t="n"/>
      <c r="I1127" s="42">
        <f>IF(H1127="",DATE(2099,12,31),H1127)</f>
        <v/>
      </c>
      <c r="J1127" s="23">
        <f>F1127*E1127</f>
        <v/>
      </c>
      <c r="K1127" s="23">
        <f>J1127*INDEX(Settings!$C$31:$C$36,MATCH(D1127,Settings!$B$31:$B$36,0))</f>
        <v/>
      </c>
      <c r="L1127" s="23">
        <f>J1127+K1127</f>
        <v/>
      </c>
      <c r="M1127" s="23">
        <f>MIN(L1127,Settings!$C$25)</f>
        <v/>
      </c>
      <c r="N1127" s="23">
        <f>IF(B1127="IT",L1127*Settings!$C$11+L1127*Settings!$C$12,M1127*Settings!$C$16+M1127*Settings!$C$17+L1127*Settings!$C$18+L1127*Settings!$C$19+L1127*Settings!$C$20+L1127*Settings!$C$21*Settings!$C$22)</f>
        <v/>
      </c>
      <c r="O1127" s="23">
        <f>IF(B1127="IT",J1127/Settings!$C$13,0)</f>
        <v/>
      </c>
      <c r="P1127" s="23">
        <f>L1127+N1127+O1127</f>
        <v/>
      </c>
    </row>
    <row r="1128">
      <c r="A1128" s="5" t="inlineStr">
        <is>
          <t>E01727</t>
        </is>
      </c>
      <c r="B1128" s="5" t="inlineStr">
        <is>
          <t>IT</t>
        </is>
      </c>
      <c r="C1128" s="5" t="inlineStr">
        <is>
          <t>Operations</t>
        </is>
      </c>
      <c r="D1128" s="5" t="inlineStr">
        <is>
          <t>L4</t>
        </is>
      </c>
      <c r="E1128" s="5" t="n">
        <v>1</v>
      </c>
      <c r="F1128" s="5" t="n">
        <v>49450</v>
      </c>
      <c r="G1128" s="41" t="n">
        <v>46060</v>
      </c>
      <c r="H1128" s="41" t="n"/>
      <c r="I1128" s="42">
        <f>IF(H1128="",DATE(2099,12,31),H1128)</f>
        <v/>
      </c>
      <c r="J1128" s="23">
        <f>F1128*E1128</f>
        <v/>
      </c>
      <c r="K1128" s="23">
        <f>J1128*INDEX(Settings!$C$31:$C$36,MATCH(D1128,Settings!$B$31:$B$36,0))</f>
        <v/>
      </c>
      <c r="L1128" s="23">
        <f>J1128+K1128</f>
        <v/>
      </c>
      <c r="M1128" s="23">
        <f>MIN(L1128,Settings!$C$25)</f>
        <v/>
      </c>
      <c r="N1128" s="23">
        <f>IF(B1128="IT",L1128*Settings!$C$11+L1128*Settings!$C$12,M1128*Settings!$C$16+M1128*Settings!$C$17+L1128*Settings!$C$18+L1128*Settings!$C$19+L1128*Settings!$C$20+L1128*Settings!$C$21*Settings!$C$22)</f>
        <v/>
      </c>
      <c r="O1128" s="23">
        <f>IF(B1128="IT",J1128/Settings!$C$13,0)</f>
        <v/>
      </c>
      <c r="P1128" s="23">
        <f>L1128+N1128+O1128</f>
        <v/>
      </c>
    </row>
    <row r="1129">
      <c r="A1129" s="5" t="inlineStr">
        <is>
          <t>E01728</t>
        </is>
      </c>
      <c r="B1129" s="5" t="inlineStr">
        <is>
          <t>IT</t>
        </is>
      </c>
      <c r="C1129" s="5" t="inlineStr">
        <is>
          <t>Tech</t>
        </is>
      </c>
      <c r="D1129" s="5" t="inlineStr">
        <is>
          <t>L3</t>
        </is>
      </c>
      <c r="E1129" s="5" t="n">
        <v>1</v>
      </c>
      <c r="F1129" s="5" t="n">
        <v>46900</v>
      </c>
      <c r="G1129" s="41" t="n">
        <v>41195</v>
      </c>
      <c r="H1129" s="41" t="n"/>
      <c r="I1129" s="42">
        <f>IF(H1129="",DATE(2099,12,31),H1129)</f>
        <v/>
      </c>
      <c r="J1129" s="23">
        <f>F1129*E1129</f>
        <v/>
      </c>
      <c r="K1129" s="23">
        <f>J1129*INDEX(Settings!$C$31:$C$36,MATCH(D1129,Settings!$B$31:$B$36,0))</f>
        <v/>
      </c>
      <c r="L1129" s="23">
        <f>J1129+K1129</f>
        <v/>
      </c>
      <c r="M1129" s="23">
        <f>MIN(L1129,Settings!$C$25)</f>
        <v/>
      </c>
      <c r="N1129" s="23">
        <f>IF(B1129="IT",L1129*Settings!$C$11+L1129*Settings!$C$12,M1129*Settings!$C$16+M1129*Settings!$C$17+L1129*Settings!$C$18+L1129*Settings!$C$19+L1129*Settings!$C$20+L1129*Settings!$C$21*Settings!$C$22)</f>
        <v/>
      </c>
      <c r="O1129" s="23">
        <f>IF(B1129="IT",J1129/Settings!$C$13,0)</f>
        <v/>
      </c>
      <c r="P1129" s="23">
        <f>L1129+N1129+O1129</f>
        <v/>
      </c>
    </row>
    <row r="1130">
      <c r="A1130" s="5" t="inlineStr">
        <is>
          <t>E01729</t>
        </is>
      </c>
      <c r="B1130" s="5" t="inlineStr">
        <is>
          <t>IT</t>
        </is>
      </c>
      <c r="C1130" s="5" t="inlineStr">
        <is>
          <t>Operations</t>
        </is>
      </c>
      <c r="D1130" s="5" t="inlineStr">
        <is>
          <t>L4</t>
        </is>
      </c>
      <c r="E1130" s="5" t="n">
        <v>1</v>
      </c>
      <c r="F1130" s="5" t="n">
        <v>53100</v>
      </c>
      <c r="G1130" s="41" t="n">
        <v>44533</v>
      </c>
      <c r="H1130" s="41" t="n"/>
      <c r="I1130" s="42">
        <f>IF(H1130="",DATE(2099,12,31),H1130)</f>
        <v/>
      </c>
      <c r="J1130" s="23">
        <f>F1130*E1130</f>
        <v/>
      </c>
      <c r="K1130" s="23">
        <f>J1130*INDEX(Settings!$C$31:$C$36,MATCH(D1130,Settings!$B$31:$B$36,0))</f>
        <v/>
      </c>
      <c r="L1130" s="23">
        <f>J1130+K1130</f>
        <v/>
      </c>
      <c r="M1130" s="23">
        <f>MIN(L1130,Settings!$C$25)</f>
        <v/>
      </c>
      <c r="N1130" s="23">
        <f>IF(B1130="IT",L1130*Settings!$C$11+L1130*Settings!$C$12,M1130*Settings!$C$16+M1130*Settings!$C$17+L1130*Settings!$C$18+L1130*Settings!$C$19+L1130*Settings!$C$20+L1130*Settings!$C$21*Settings!$C$22)</f>
        <v/>
      </c>
      <c r="O1130" s="23">
        <f>IF(B1130="IT",J1130/Settings!$C$13,0)</f>
        <v/>
      </c>
      <c r="P1130" s="23">
        <f>L1130+N1130+O1130</f>
        <v/>
      </c>
    </row>
    <row r="1131">
      <c r="A1131" s="5" t="inlineStr">
        <is>
          <t>E01730</t>
        </is>
      </c>
      <c r="B1131" s="5" t="inlineStr">
        <is>
          <t>IT</t>
        </is>
      </c>
      <c r="C1131" s="5" t="inlineStr">
        <is>
          <t>Finance</t>
        </is>
      </c>
      <c r="D1131" s="5" t="inlineStr">
        <is>
          <t>L1</t>
        </is>
      </c>
      <c r="E1131" s="5" t="n">
        <v>1</v>
      </c>
      <c r="F1131" s="5" t="n">
        <v>25700</v>
      </c>
      <c r="G1131" s="41" t="n">
        <v>45730</v>
      </c>
      <c r="H1131" s="41" t="n"/>
      <c r="I1131" s="42">
        <f>IF(H1131="",DATE(2099,12,31),H1131)</f>
        <v/>
      </c>
      <c r="J1131" s="23">
        <f>F1131*E1131</f>
        <v/>
      </c>
      <c r="K1131" s="23">
        <f>J1131*INDEX(Settings!$C$31:$C$36,MATCH(D1131,Settings!$B$31:$B$36,0))</f>
        <v/>
      </c>
      <c r="L1131" s="23">
        <f>J1131+K1131</f>
        <v/>
      </c>
      <c r="M1131" s="23">
        <f>MIN(L1131,Settings!$C$25)</f>
        <v/>
      </c>
      <c r="N1131" s="23">
        <f>IF(B1131="IT",L1131*Settings!$C$11+L1131*Settings!$C$12,M1131*Settings!$C$16+M1131*Settings!$C$17+L1131*Settings!$C$18+L1131*Settings!$C$19+L1131*Settings!$C$20+L1131*Settings!$C$21*Settings!$C$22)</f>
        <v/>
      </c>
      <c r="O1131" s="23">
        <f>IF(B1131="IT",J1131/Settings!$C$13,0)</f>
        <v/>
      </c>
      <c r="P1131" s="23">
        <f>L1131+N1131+O1131</f>
        <v/>
      </c>
    </row>
    <row r="1132">
      <c r="A1132" s="5" t="inlineStr">
        <is>
          <t>E01731</t>
        </is>
      </c>
      <c r="B1132" s="5" t="inlineStr">
        <is>
          <t>PL</t>
        </is>
      </c>
      <c r="C1132" s="5" t="inlineStr">
        <is>
          <t>Sales</t>
        </is>
      </c>
      <c r="D1132" s="5" t="inlineStr">
        <is>
          <t>L1</t>
        </is>
      </c>
      <c r="E1132" s="5" t="n">
        <v>0.8</v>
      </c>
      <c r="F1132" s="5" t="n">
        <v>17800</v>
      </c>
      <c r="G1132" s="41" t="n">
        <v>46078</v>
      </c>
      <c r="H1132" s="41" t="n">
        <v>46109</v>
      </c>
      <c r="I1132" s="42">
        <f>IF(H1132="",DATE(2099,12,31),H1132)</f>
        <v/>
      </c>
      <c r="J1132" s="23">
        <f>F1132*E1132</f>
        <v/>
      </c>
      <c r="K1132" s="23">
        <f>J1132*INDEX(Settings!$C$31:$C$36,MATCH(D1132,Settings!$B$31:$B$36,0))</f>
        <v/>
      </c>
      <c r="L1132" s="23">
        <f>J1132+K1132</f>
        <v/>
      </c>
      <c r="M1132" s="23">
        <f>MIN(L1132,Settings!$C$25)</f>
        <v/>
      </c>
      <c r="N1132" s="23">
        <f>IF(B1132="IT",L1132*Settings!$C$11+L1132*Settings!$C$12,M1132*Settings!$C$16+M1132*Settings!$C$17+L1132*Settings!$C$18+L1132*Settings!$C$19+L1132*Settings!$C$20+L1132*Settings!$C$21*Settings!$C$22)</f>
        <v/>
      </c>
      <c r="O1132" s="23">
        <f>IF(B1132="IT",J1132/Settings!$C$13,0)</f>
        <v/>
      </c>
      <c r="P1132" s="23">
        <f>L1132+N1132+O1132</f>
        <v/>
      </c>
    </row>
    <row r="1133">
      <c r="A1133" s="5" t="inlineStr">
        <is>
          <t>E01732</t>
        </is>
      </c>
      <c r="B1133" s="5" t="inlineStr">
        <is>
          <t>PL</t>
        </is>
      </c>
      <c r="C1133" s="5" t="inlineStr">
        <is>
          <t>HR</t>
        </is>
      </c>
      <c r="D1133" s="5" t="inlineStr">
        <is>
          <t>L3</t>
        </is>
      </c>
      <c r="E1133" s="5" t="n">
        <v>1</v>
      </c>
      <c r="F1133" s="5" t="n">
        <v>26350</v>
      </c>
      <c r="G1133" s="41" t="n">
        <v>45865</v>
      </c>
      <c r="H1133" s="41" t="n"/>
      <c r="I1133" s="42">
        <f>IF(H1133="",DATE(2099,12,31),H1133)</f>
        <v/>
      </c>
      <c r="J1133" s="23">
        <f>F1133*E1133</f>
        <v/>
      </c>
      <c r="K1133" s="23">
        <f>J1133*INDEX(Settings!$C$31:$C$36,MATCH(D1133,Settings!$B$31:$B$36,0))</f>
        <v/>
      </c>
      <c r="L1133" s="23">
        <f>J1133+K1133</f>
        <v/>
      </c>
      <c r="M1133" s="23">
        <f>MIN(L1133,Settings!$C$25)</f>
        <v/>
      </c>
      <c r="N1133" s="23">
        <f>IF(B1133="IT",L1133*Settings!$C$11+L1133*Settings!$C$12,M1133*Settings!$C$16+M1133*Settings!$C$17+L1133*Settings!$C$18+L1133*Settings!$C$19+L1133*Settings!$C$20+L1133*Settings!$C$21*Settings!$C$22)</f>
        <v/>
      </c>
      <c r="O1133" s="23">
        <f>IF(B1133="IT",J1133/Settings!$C$13,0)</f>
        <v/>
      </c>
      <c r="P1133" s="23">
        <f>L1133+N1133+O1133</f>
        <v/>
      </c>
    </row>
    <row r="1134">
      <c r="A1134" s="5" t="inlineStr">
        <is>
          <t>E01733</t>
        </is>
      </c>
      <c r="B1134" s="5" t="inlineStr">
        <is>
          <t>IT</t>
        </is>
      </c>
      <c r="C1134" s="5" t="inlineStr">
        <is>
          <t>Customer Service</t>
        </is>
      </c>
      <c r="D1134" s="5" t="inlineStr">
        <is>
          <t>L3</t>
        </is>
      </c>
      <c r="E1134" s="5" t="n">
        <v>1</v>
      </c>
      <c r="F1134" s="5" t="n">
        <v>34800</v>
      </c>
      <c r="G1134" s="41" t="n">
        <v>45474</v>
      </c>
      <c r="H1134" s="41" t="n"/>
      <c r="I1134" s="42">
        <f>IF(H1134="",DATE(2099,12,31),H1134)</f>
        <v/>
      </c>
      <c r="J1134" s="23">
        <f>F1134*E1134</f>
        <v/>
      </c>
      <c r="K1134" s="23">
        <f>J1134*INDEX(Settings!$C$31:$C$36,MATCH(D1134,Settings!$B$31:$B$36,0))</f>
        <v/>
      </c>
      <c r="L1134" s="23">
        <f>J1134+K1134</f>
        <v/>
      </c>
      <c r="M1134" s="23">
        <f>MIN(L1134,Settings!$C$25)</f>
        <v/>
      </c>
      <c r="N1134" s="23">
        <f>IF(B1134="IT",L1134*Settings!$C$11+L1134*Settings!$C$12,M1134*Settings!$C$16+M1134*Settings!$C$17+L1134*Settings!$C$18+L1134*Settings!$C$19+L1134*Settings!$C$20+L1134*Settings!$C$21*Settings!$C$22)</f>
        <v/>
      </c>
      <c r="O1134" s="23">
        <f>IF(B1134="IT",J1134/Settings!$C$13,0)</f>
        <v/>
      </c>
      <c r="P1134" s="23">
        <f>L1134+N1134+O1134</f>
        <v/>
      </c>
    </row>
    <row r="1135">
      <c r="A1135" s="5" t="inlineStr">
        <is>
          <t>E01734</t>
        </is>
      </c>
      <c r="B1135" s="5" t="inlineStr">
        <is>
          <t>PL</t>
        </is>
      </c>
      <c r="C1135" s="5" t="inlineStr">
        <is>
          <t>Tech</t>
        </is>
      </c>
      <c r="D1135" s="5" t="inlineStr">
        <is>
          <t>L2</t>
        </is>
      </c>
      <c r="E1135" s="5" t="n">
        <v>1</v>
      </c>
      <c r="F1135" s="5" t="n">
        <v>25600</v>
      </c>
      <c r="G1135" s="41" t="n">
        <v>45850</v>
      </c>
      <c r="H1135" s="41" t="n"/>
      <c r="I1135" s="42">
        <f>IF(H1135="",DATE(2099,12,31),H1135)</f>
        <v/>
      </c>
      <c r="J1135" s="23">
        <f>F1135*E1135</f>
        <v/>
      </c>
      <c r="K1135" s="23">
        <f>J1135*INDEX(Settings!$C$31:$C$36,MATCH(D1135,Settings!$B$31:$B$36,0))</f>
        <v/>
      </c>
      <c r="L1135" s="23">
        <f>J1135+K1135</f>
        <v/>
      </c>
      <c r="M1135" s="23">
        <f>MIN(L1135,Settings!$C$25)</f>
        <v/>
      </c>
      <c r="N1135" s="23">
        <f>IF(B1135="IT",L1135*Settings!$C$11+L1135*Settings!$C$12,M1135*Settings!$C$16+M1135*Settings!$C$17+L1135*Settings!$C$18+L1135*Settings!$C$19+L1135*Settings!$C$20+L1135*Settings!$C$21*Settings!$C$22)</f>
        <v/>
      </c>
      <c r="O1135" s="23">
        <f>IF(B1135="IT",J1135/Settings!$C$13,0)</f>
        <v/>
      </c>
      <c r="P1135" s="23">
        <f>L1135+N1135+O1135</f>
        <v/>
      </c>
    </row>
    <row r="1136">
      <c r="A1136" s="5" t="inlineStr">
        <is>
          <t>E01735</t>
        </is>
      </c>
      <c r="B1136" s="5" t="inlineStr">
        <is>
          <t>PL</t>
        </is>
      </c>
      <c r="C1136" s="5" t="inlineStr">
        <is>
          <t>Finance</t>
        </is>
      </c>
      <c r="D1136" s="5" t="inlineStr">
        <is>
          <t>L5</t>
        </is>
      </c>
      <c r="E1136" s="5" t="n">
        <v>1</v>
      </c>
      <c r="F1136" s="5" t="n">
        <v>72900</v>
      </c>
      <c r="G1136" s="41" t="n">
        <v>45354</v>
      </c>
      <c r="H1136" s="41" t="n">
        <v>46048</v>
      </c>
      <c r="I1136" s="42">
        <f>IF(H1136="",DATE(2099,12,31),H1136)</f>
        <v/>
      </c>
      <c r="J1136" s="23">
        <f>F1136*E1136</f>
        <v/>
      </c>
      <c r="K1136" s="23">
        <f>J1136*INDEX(Settings!$C$31:$C$36,MATCH(D1136,Settings!$B$31:$B$36,0))</f>
        <v/>
      </c>
      <c r="L1136" s="23">
        <f>J1136+K1136</f>
        <v/>
      </c>
      <c r="M1136" s="23">
        <f>MIN(L1136,Settings!$C$25)</f>
        <v/>
      </c>
      <c r="N1136" s="23">
        <f>IF(B1136="IT",L1136*Settings!$C$11+L1136*Settings!$C$12,M1136*Settings!$C$16+M1136*Settings!$C$17+L1136*Settings!$C$18+L1136*Settings!$C$19+L1136*Settings!$C$20+L1136*Settings!$C$21*Settings!$C$22)</f>
        <v/>
      </c>
      <c r="O1136" s="23">
        <f>IF(B1136="IT",J1136/Settings!$C$13,0)</f>
        <v/>
      </c>
      <c r="P1136" s="23">
        <f>L1136+N1136+O1136</f>
        <v/>
      </c>
    </row>
    <row r="1137">
      <c r="A1137" s="5" t="inlineStr">
        <is>
          <t>E01737</t>
        </is>
      </c>
      <c r="B1137" s="5" t="inlineStr">
        <is>
          <t>PL</t>
        </is>
      </c>
      <c r="C1137" s="5" t="inlineStr">
        <is>
          <t>Tech</t>
        </is>
      </c>
      <c r="D1137" s="5" t="inlineStr">
        <is>
          <t>L3</t>
        </is>
      </c>
      <c r="E1137" s="5" t="n">
        <v>0.8</v>
      </c>
      <c r="F1137" s="5" t="n">
        <v>39800</v>
      </c>
      <c r="G1137" s="41" t="n">
        <v>43908</v>
      </c>
      <c r="H1137" s="41" t="n"/>
      <c r="I1137" s="42">
        <f>IF(H1137="",DATE(2099,12,31),H1137)</f>
        <v/>
      </c>
      <c r="J1137" s="23">
        <f>F1137*E1137</f>
        <v/>
      </c>
      <c r="K1137" s="23">
        <f>J1137*INDEX(Settings!$C$31:$C$36,MATCH(D1137,Settings!$B$31:$B$36,0))</f>
        <v/>
      </c>
      <c r="L1137" s="23">
        <f>J1137+K1137</f>
        <v/>
      </c>
      <c r="M1137" s="23">
        <f>MIN(L1137,Settings!$C$25)</f>
        <v/>
      </c>
      <c r="N1137" s="23">
        <f>IF(B1137="IT",L1137*Settings!$C$11+L1137*Settings!$C$12,M1137*Settings!$C$16+M1137*Settings!$C$17+L1137*Settings!$C$18+L1137*Settings!$C$19+L1137*Settings!$C$20+L1137*Settings!$C$21*Settings!$C$22)</f>
        <v/>
      </c>
      <c r="O1137" s="23">
        <f>IF(B1137="IT",J1137/Settings!$C$13,0)</f>
        <v/>
      </c>
      <c r="P1137" s="23">
        <f>L1137+N1137+O1137</f>
        <v/>
      </c>
    </row>
    <row r="1138">
      <c r="A1138" s="5" t="inlineStr">
        <is>
          <t>E01738</t>
        </is>
      </c>
      <c r="B1138" s="5" t="inlineStr">
        <is>
          <t>IT</t>
        </is>
      </c>
      <c r="C1138" s="5" t="inlineStr">
        <is>
          <t>Operations</t>
        </is>
      </c>
      <c r="D1138" s="5" t="inlineStr">
        <is>
          <t>L2</t>
        </is>
      </c>
      <c r="E1138" s="5" t="n">
        <v>1</v>
      </c>
      <c r="F1138" s="5" t="n">
        <v>27000</v>
      </c>
      <c r="G1138" s="41" t="n">
        <v>45799</v>
      </c>
      <c r="H1138" s="41" t="n"/>
      <c r="I1138" s="42">
        <f>IF(H1138="",DATE(2099,12,31),H1138)</f>
        <v/>
      </c>
      <c r="J1138" s="23">
        <f>F1138*E1138</f>
        <v/>
      </c>
      <c r="K1138" s="23">
        <f>J1138*INDEX(Settings!$C$31:$C$36,MATCH(D1138,Settings!$B$31:$B$36,0))</f>
        <v/>
      </c>
      <c r="L1138" s="23">
        <f>J1138+K1138</f>
        <v/>
      </c>
      <c r="M1138" s="23">
        <f>MIN(L1138,Settings!$C$25)</f>
        <v/>
      </c>
      <c r="N1138" s="23">
        <f>IF(B1138="IT",L1138*Settings!$C$11+L1138*Settings!$C$12,M1138*Settings!$C$16+M1138*Settings!$C$17+L1138*Settings!$C$18+L1138*Settings!$C$19+L1138*Settings!$C$20+L1138*Settings!$C$21*Settings!$C$22)</f>
        <v/>
      </c>
      <c r="O1138" s="23">
        <f>IF(B1138="IT",J1138/Settings!$C$13,0)</f>
        <v/>
      </c>
      <c r="P1138" s="23">
        <f>L1138+N1138+O1138</f>
        <v/>
      </c>
    </row>
    <row r="1139">
      <c r="A1139" s="5" t="inlineStr">
        <is>
          <t>E01739</t>
        </is>
      </c>
      <c r="B1139" s="5" t="inlineStr">
        <is>
          <t>IT</t>
        </is>
      </c>
      <c r="C1139" s="5" t="inlineStr">
        <is>
          <t>Sales</t>
        </is>
      </c>
      <c r="D1139" s="5" t="inlineStr">
        <is>
          <t>L4</t>
        </is>
      </c>
      <c r="E1139" s="5" t="n">
        <v>1</v>
      </c>
      <c r="F1139" s="5" t="n">
        <v>58750</v>
      </c>
      <c r="G1139" s="41" t="n">
        <v>45125</v>
      </c>
      <c r="H1139" s="41" t="n"/>
      <c r="I1139" s="42">
        <f>IF(H1139="",DATE(2099,12,31),H1139)</f>
        <v/>
      </c>
      <c r="J1139" s="23">
        <f>F1139*E1139</f>
        <v/>
      </c>
      <c r="K1139" s="23">
        <f>J1139*INDEX(Settings!$C$31:$C$36,MATCH(D1139,Settings!$B$31:$B$36,0))</f>
        <v/>
      </c>
      <c r="L1139" s="23">
        <f>J1139+K1139</f>
        <v/>
      </c>
      <c r="M1139" s="23">
        <f>MIN(L1139,Settings!$C$25)</f>
        <v/>
      </c>
      <c r="N1139" s="23">
        <f>IF(B1139="IT",L1139*Settings!$C$11+L1139*Settings!$C$12,M1139*Settings!$C$16+M1139*Settings!$C$17+L1139*Settings!$C$18+L1139*Settings!$C$19+L1139*Settings!$C$20+L1139*Settings!$C$21*Settings!$C$22)</f>
        <v/>
      </c>
      <c r="O1139" s="23">
        <f>IF(B1139="IT",J1139/Settings!$C$13,0)</f>
        <v/>
      </c>
      <c r="P1139" s="23">
        <f>L1139+N1139+O1139</f>
        <v/>
      </c>
    </row>
    <row r="1140">
      <c r="A1140" s="5" t="inlineStr">
        <is>
          <t>E01740</t>
        </is>
      </c>
      <c r="B1140" s="5" t="inlineStr">
        <is>
          <t>PL</t>
        </is>
      </c>
      <c r="C1140" s="5" t="inlineStr">
        <is>
          <t>Operations</t>
        </is>
      </c>
      <c r="D1140" s="5" t="inlineStr">
        <is>
          <t>L2</t>
        </is>
      </c>
      <c r="E1140" s="5" t="n">
        <v>1</v>
      </c>
      <c r="F1140" s="5" t="n">
        <v>23650</v>
      </c>
      <c r="G1140" s="41" t="n">
        <v>44646</v>
      </c>
      <c r="H1140" s="41" t="n"/>
      <c r="I1140" s="42">
        <f>IF(H1140="",DATE(2099,12,31),H1140)</f>
        <v/>
      </c>
      <c r="J1140" s="23">
        <f>F1140*E1140</f>
        <v/>
      </c>
      <c r="K1140" s="23">
        <f>J1140*INDEX(Settings!$C$31:$C$36,MATCH(D1140,Settings!$B$31:$B$36,0))</f>
        <v/>
      </c>
      <c r="L1140" s="23">
        <f>J1140+K1140</f>
        <v/>
      </c>
      <c r="M1140" s="23">
        <f>MIN(L1140,Settings!$C$25)</f>
        <v/>
      </c>
      <c r="N1140" s="23">
        <f>IF(B1140="IT",L1140*Settings!$C$11+L1140*Settings!$C$12,M1140*Settings!$C$16+M1140*Settings!$C$17+L1140*Settings!$C$18+L1140*Settings!$C$19+L1140*Settings!$C$20+L1140*Settings!$C$21*Settings!$C$22)</f>
        <v/>
      </c>
      <c r="O1140" s="23">
        <f>IF(B1140="IT",J1140/Settings!$C$13,0)</f>
        <v/>
      </c>
      <c r="P1140" s="23">
        <f>L1140+N1140+O1140</f>
        <v/>
      </c>
    </row>
    <row r="1141">
      <c r="A1141" s="5" t="inlineStr">
        <is>
          <t>E01741</t>
        </is>
      </c>
      <c r="B1141" s="5" t="inlineStr">
        <is>
          <t>PL</t>
        </is>
      </c>
      <c r="C1141" s="5" t="inlineStr">
        <is>
          <t>Finance</t>
        </is>
      </c>
      <c r="D1141" s="5" t="inlineStr">
        <is>
          <t>L3</t>
        </is>
      </c>
      <c r="E1141" s="5" t="n">
        <v>1</v>
      </c>
      <c r="F1141" s="5" t="n">
        <v>34550</v>
      </c>
      <c r="G1141" s="41" t="n">
        <v>45828</v>
      </c>
      <c r="H1141" s="41" t="n"/>
      <c r="I1141" s="42">
        <f>IF(H1141="",DATE(2099,12,31),H1141)</f>
        <v/>
      </c>
      <c r="J1141" s="23">
        <f>F1141*E1141</f>
        <v/>
      </c>
      <c r="K1141" s="23">
        <f>J1141*INDEX(Settings!$C$31:$C$36,MATCH(D1141,Settings!$B$31:$B$36,0))</f>
        <v/>
      </c>
      <c r="L1141" s="23">
        <f>J1141+K1141</f>
        <v/>
      </c>
      <c r="M1141" s="23">
        <f>MIN(L1141,Settings!$C$25)</f>
        <v/>
      </c>
      <c r="N1141" s="23">
        <f>IF(B1141="IT",L1141*Settings!$C$11+L1141*Settings!$C$12,M1141*Settings!$C$16+M1141*Settings!$C$17+L1141*Settings!$C$18+L1141*Settings!$C$19+L1141*Settings!$C$20+L1141*Settings!$C$21*Settings!$C$22)</f>
        <v/>
      </c>
      <c r="O1141" s="23">
        <f>IF(B1141="IT",J1141/Settings!$C$13,0)</f>
        <v/>
      </c>
      <c r="P1141" s="23">
        <f>L1141+N1141+O1141</f>
        <v/>
      </c>
    </row>
    <row r="1142">
      <c r="A1142" s="5" t="inlineStr">
        <is>
          <t>E01742</t>
        </is>
      </c>
      <c r="B1142" s="5" t="inlineStr">
        <is>
          <t>PL</t>
        </is>
      </c>
      <c r="C1142" s="5" t="inlineStr">
        <is>
          <t>Operations</t>
        </is>
      </c>
      <c r="D1142" s="5" t="inlineStr">
        <is>
          <t>L3</t>
        </is>
      </c>
      <c r="E1142" s="5" t="n">
        <v>1</v>
      </c>
      <c r="F1142" s="5" t="n">
        <v>37550</v>
      </c>
      <c r="G1142" s="41" t="n">
        <v>41102</v>
      </c>
      <c r="H1142" s="41" t="n"/>
      <c r="I1142" s="42">
        <f>IF(H1142="",DATE(2099,12,31),H1142)</f>
        <v/>
      </c>
      <c r="J1142" s="23">
        <f>F1142*E1142</f>
        <v/>
      </c>
      <c r="K1142" s="23">
        <f>J1142*INDEX(Settings!$C$31:$C$36,MATCH(D1142,Settings!$B$31:$B$36,0))</f>
        <v/>
      </c>
      <c r="L1142" s="23">
        <f>J1142+K1142</f>
        <v/>
      </c>
      <c r="M1142" s="23">
        <f>MIN(L1142,Settings!$C$25)</f>
        <v/>
      </c>
      <c r="N1142" s="23">
        <f>IF(B1142="IT",L1142*Settings!$C$11+L1142*Settings!$C$12,M1142*Settings!$C$16+M1142*Settings!$C$17+L1142*Settings!$C$18+L1142*Settings!$C$19+L1142*Settings!$C$20+L1142*Settings!$C$21*Settings!$C$22)</f>
        <v/>
      </c>
      <c r="O1142" s="23">
        <f>IF(B1142="IT",J1142/Settings!$C$13,0)</f>
        <v/>
      </c>
      <c r="P1142" s="23">
        <f>L1142+N1142+O1142</f>
        <v/>
      </c>
    </row>
    <row r="1143">
      <c r="A1143" s="5" t="inlineStr">
        <is>
          <t>E01743</t>
        </is>
      </c>
      <c r="B1143" s="5" t="inlineStr">
        <is>
          <t>PL</t>
        </is>
      </c>
      <c r="C1143" s="5" t="inlineStr">
        <is>
          <t>Sales</t>
        </is>
      </c>
      <c r="D1143" s="5" t="inlineStr">
        <is>
          <t>L2</t>
        </is>
      </c>
      <c r="E1143" s="5" t="n">
        <v>1</v>
      </c>
      <c r="F1143" s="5" t="n">
        <v>25650</v>
      </c>
      <c r="G1143" s="41" t="n">
        <v>44301</v>
      </c>
      <c r="H1143" s="41" t="n"/>
      <c r="I1143" s="42">
        <f>IF(H1143="",DATE(2099,12,31),H1143)</f>
        <v/>
      </c>
      <c r="J1143" s="23">
        <f>F1143*E1143</f>
        <v/>
      </c>
      <c r="K1143" s="23">
        <f>J1143*INDEX(Settings!$C$31:$C$36,MATCH(D1143,Settings!$B$31:$B$36,0))</f>
        <v/>
      </c>
      <c r="L1143" s="23">
        <f>J1143+K1143</f>
        <v/>
      </c>
      <c r="M1143" s="23">
        <f>MIN(L1143,Settings!$C$25)</f>
        <v/>
      </c>
      <c r="N1143" s="23">
        <f>IF(B1143="IT",L1143*Settings!$C$11+L1143*Settings!$C$12,M1143*Settings!$C$16+M1143*Settings!$C$17+L1143*Settings!$C$18+L1143*Settings!$C$19+L1143*Settings!$C$20+L1143*Settings!$C$21*Settings!$C$22)</f>
        <v/>
      </c>
      <c r="O1143" s="23">
        <f>IF(B1143="IT",J1143/Settings!$C$13,0)</f>
        <v/>
      </c>
      <c r="P1143" s="23">
        <f>L1143+N1143+O1143</f>
        <v/>
      </c>
    </row>
    <row r="1144">
      <c r="A1144" s="5" t="inlineStr">
        <is>
          <t>E01745</t>
        </is>
      </c>
      <c r="B1144" s="5" t="inlineStr">
        <is>
          <t>IT</t>
        </is>
      </c>
      <c r="C1144" s="5" t="inlineStr">
        <is>
          <t>Operations</t>
        </is>
      </c>
      <c r="D1144" s="5" t="inlineStr">
        <is>
          <t>L3</t>
        </is>
      </c>
      <c r="E1144" s="5" t="n">
        <v>1</v>
      </c>
      <c r="F1144" s="5" t="n">
        <v>45950</v>
      </c>
      <c r="G1144" s="41" t="n">
        <v>44866</v>
      </c>
      <c r="H1144" s="41" t="n">
        <v>46007</v>
      </c>
      <c r="I1144" s="42">
        <f>IF(H1144="",DATE(2099,12,31),H1144)</f>
        <v/>
      </c>
      <c r="J1144" s="23">
        <f>F1144*E1144</f>
        <v/>
      </c>
      <c r="K1144" s="23">
        <f>J1144*INDEX(Settings!$C$31:$C$36,MATCH(D1144,Settings!$B$31:$B$36,0))</f>
        <v/>
      </c>
      <c r="L1144" s="23">
        <f>J1144+K1144</f>
        <v/>
      </c>
      <c r="M1144" s="23">
        <f>MIN(L1144,Settings!$C$25)</f>
        <v/>
      </c>
      <c r="N1144" s="23">
        <f>IF(B1144="IT",L1144*Settings!$C$11+L1144*Settings!$C$12,M1144*Settings!$C$16+M1144*Settings!$C$17+L1144*Settings!$C$18+L1144*Settings!$C$19+L1144*Settings!$C$20+L1144*Settings!$C$21*Settings!$C$22)</f>
        <v/>
      </c>
      <c r="O1144" s="23">
        <f>IF(B1144="IT",J1144/Settings!$C$13,0)</f>
        <v/>
      </c>
      <c r="P1144" s="23">
        <f>L1144+N1144+O1144</f>
        <v/>
      </c>
    </row>
    <row r="1145">
      <c r="A1145" s="5" t="inlineStr">
        <is>
          <t>E01746</t>
        </is>
      </c>
      <c r="B1145" s="5" t="inlineStr">
        <is>
          <t>IT</t>
        </is>
      </c>
      <c r="C1145" s="5" t="inlineStr">
        <is>
          <t>Sales</t>
        </is>
      </c>
      <c r="D1145" s="5" t="inlineStr">
        <is>
          <t>L2</t>
        </is>
      </c>
      <c r="E1145" s="5" t="n">
        <v>1</v>
      </c>
      <c r="F1145" s="5" t="n">
        <v>35100</v>
      </c>
      <c r="G1145" s="41" t="n">
        <v>45499</v>
      </c>
      <c r="H1145" s="41" t="n"/>
      <c r="I1145" s="42">
        <f>IF(H1145="",DATE(2099,12,31),H1145)</f>
        <v/>
      </c>
      <c r="J1145" s="23">
        <f>F1145*E1145</f>
        <v/>
      </c>
      <c r="K1145" s="23">
        <f>J1145*INDEX(Settings!$C$31:$C$36,MATCH(D1145,Settings!$B$31:$B$36,0))</f>
        <v/>
      </c>
      <c r="L1145" s="23">
        <f>J1145+K1145</f>
        <v/>
      </c>
      <c r="M1145" s="23">
        <f>MIN(L1145,Settings!$C$25)</f>
        <v/>
      </c>
      <c r="N1145" s="23">
        <f>IF(B1145="IT",L1145*Settings!$C$11+L1145*Settings!$C$12,M1145*Settings!$C$16+M1145*Settings!$C$17+L1145*Settings!$C$18+L1145*Settings!$C$19+L1145*Settings!$C$20+L1145*Settings!$C$21*Settings!$C$22)</f>
        <v/>
      </c>
      <c r="O1145" s="23">
        <f>IF(B1145="IT",J1145/Settings!$C$13,0)</f>
        <v/>
      </c>
      <c r="P1145" s="23">
        <f>L1145+N1145+O1145</f>
        <v/>
      </c>
    </row>
    <row r="1146">
      <c r="A1146" s="5" t="inlineStr">
        <is>
          <t>E01747</t>
        </is>
      </c>
      <c r="B1146" s="5" t="inlineStr">
        <is>
          <t>IT</t>
        </is>
      </c>
      <c r="C1146" s="5" t="inlineStr">
        <is>
          <t>Sales</t>
        </is>
      </c>
      <c r="D1146" s="5" t="inlineStr">
        <is>
          <t>L3</t>
        </is>
      </c>
      <c r="E1146" s="5" t="n">
        <v>1</v>
      </c>
      <c r="F1146" s="5" t="n">
        <v>37350</v>
      </c>
      <c r="G1146" s="41" t="n">
        <v>45712</v>
      </c>
      <c r="H1146" s="41" t="n">
        <v>46081</v>
      </c>
      <c r="I1146" s="42">
        <f>IF(H1146="",DATE(2099,12,31),H1146)</f>
        <v/>
      </c>
      <c r="J1146" s="23">
        <f>F1146*E1146</f>
        <v/>
      </c>
      <c r="K1146" s="23">
        <f>J1146*INDEX(Settings!$C$31:$C$36,MATCH(D1146,Settings!$B$31:$B$36,0))</f>
        <v/>
      </c>
      <c r="L1146" s="23">
        <f>J1146+K1146</f>
        <v/>
      </c>
      <c r="M1146" s="23">
        <f>MIN(L1146,Settings!$C$25)</f>
        <v/>
      </c>
      <c r="N1146" s="23">
        <f>IF(B1146="IT",L1146*Settings!$C$11+L1146*Settings!$C$12,M1146*Settings!$C$16+M1146*Settings!$C$17+L1146*Settings!$C$18+L1146*Settings!$C$19+L1146*Settings!$C$20+L1146*Settings!$C$21*Settings!$C$22)</f>
        <v/>
      </c>
      <c r="O1146" s="23">
        <f>IF(B1146="IT",J1146/Settings!$C$13,0)</f>
        <v/>
      </c>
      <c r="P1146" s="23">
        <f>L1146+N1146+O1146</f>
        <v/>
      </c>
    </row>
    <row r="1147">
      <c r="A1147" s="5" t="inlineStr">
        <is>
          <t>E01750</t>
        </is>
      </c>
      <c r="B1147" s="5" t="inlineStr">
        <is>
          <t>PL</t>
        </is>
      </c>
      <c r="C1147" s="5" t="inlineStr">
        <is>
          <t>Customer Service</t>
        </is>
      </c>
      <c r="D1147" s="5" t="inlineStr">
        <is>
          <t>L1</t>
        </is>
      </c>
      <c r="E1147" s="5" t="n">
        <v>1</v>
      </c>
      <c r="F1147" s="5" t="n">
        <v>17600</v>
      </c>
      <c r="G1147" s="41" t="n">
        <v>45141</v>
      </c>
      <c r="H1147" s="41" t="n">
        <v>45909</v>
      </c>
      <c r="I1147" s="42">
        <f>IF(H1147="",DATE(2099,12,31),H1147)</f>
        <v/>
      </c>
      <c r="J1147" s="23">
        <f>F1147*E1147</f>
        <v/>
      </c>
      <c r="K1147" s="23">
        <f>J1147*INDEX(Settings!$C$31:$C$36,MATCH(D1147,Settings!$B$31:$B$36,0))</f>
        <v/>
      </c>
      <c r="L1147" s="23">
        <f>J1147+K1147</f>
        <v/>
      </c>
      <c r="M1147" s="23">
        <f>MIN(L1147,Settings!$C$25)</f>
        <v/>
      </c>
      <c r="N1147" s="23">
        <f>IF(B1147="IT",L1147*Settings!$C$11+L1147*Settings!$C$12,M1147*Settings!$C$16+M1147*Settings!$C$17+L1147*Settings!$C$18+L1147*Settings!$C$19+L1147*Settings!$C$20+L1147*Settings!$C$21*Settings!$C$22)</f>
        <v/>
      </c>
      <c r="O1147" s="23">
        <f>IF(B1147="IT",J1147/Settings!$C$13,0)</f>
        <v/>
      </c>
      <c r="P1147" s="23">
        <f>L1147+N1147+O1147</f>
        <v/>
      </c>
    </row>
    <row r="1148">
      <c r="A1148" s="5" t="inlineStr">
        <is>
          <t>E01753</t>
        </is>
      </c>
      <c r="B1148" s="5" t="inlineStr">
        <is>
          <t>PL</t>
        </is>
      </c>
      <c r="C1148" s="5" t="inlineStr">
        <is>
          <t>Customer Service</t>
        </is>
      </c>
      <c r="D1148" s="5" t="inlineStr">
        <is>
          <t>L2</t>
        </is>
      </c>
      <c r="E1148" s="5" t="n">
        <v>1</v>
      </c>
      <c r="F1148" s="5" t="n">
        <v>21950</v>
      </c>
      <c r="G1148" s="41" t="n">
        <v>46042</v>
      </c>
      <c r="H1148" s="41" t="n"/>
      <c r="I1148" s="42">
        <f>IF(H1148="",DATE(2099,12,31),H1148)</f>
        <v/>
      </c>
      <c r="J1148" s="23">
        <f>F1148*E1148</f>
        <v/>
      </c>
      <c r="K1148" s="23">
        <f>J1148*INDEX(Settings!$C$31:$C$36,MATCH(D1148,Settings!$B$31:$B$36,0))</f>
        <v/>
      </c>
      <c r="L1148" s="23">
        <f>J1148+K1148</f>
        <v/>
      </c>
      <c r="M1148" s="23">
        <f>MIN(L1148,Settings!$C$25)</f>
        <v/>
      </c>
      <c r="N1148" s="23">
        <f>IF(B1148="IT",L1148*Settings!$C$11+L1148*Settings!$C$12,M1148*Settings!$C$16+M1148*Settings!$C$17+L1148*Settings!$C$18+L1148*Settings!$C$19+L1148*Settings!$C$20+L1148*Settings!$C$21*Settings!$C$22)</f>
        <v/>
      </c>
      <c r="O1148" s="23">
        <f>IF(B1148="IT",J1148/Settings!$C$13,0)</f>
        <v/>
      </c>
      <c r="P1148" s="23">
        <f>L1148+N1148+O1148</f>
        <v/>
      </c>
    </row>
    <row r="1149">
      <c r="A1149" s="5" t="inlineStr">
        <is>
          <t>E01754</t>
        </is>
      </c>
      <c r="B1149" s="5" t="inlineStr">
        <is>
          <t>IT</t>
        </is>
      </c>
      <c r="C1149" s="5" t="inlineStr">
        <is>
          <t>Customer Service</t>
        </is>
      </c>
      <c r="D1149" s="5" t="inlineStr">
        <is>
          <t>L1</t>
        </is>
      </c>
      <c r="E1149" s="5" t="n">
        <v>1</v>
      </c>
      <c r="F1149" s="5" t="n">
        <v>28350</v>
      </c>
      <c r="G1149" s="41" t="n">
        <v>44906</v>
      </c>
      <c r="H1149" s="41" t="n">
        <v>45870</v>
      </c>
      <c r="I1149" s="42">
        <f>IF(H1149="",DATE(2099,12,31),H1149)</f>
        <v/>
      </c>
      <c r="J1149" s="23">
        <f>F1149*E1149</f>
        <v/>
      </c>
      <c r="K1149" s="23">
        <f>J1149*INDEX(Settings!$C$31:$C$36,MATCH(D1149,Settings!$B$31:$B$36,0))</f>
        <v/>
      </c>
      <c r="L1149" s="23">
        <f>J1149+K1149</f>
        <v/>
      </c>
      <c r="M1149" s="23">
        <f>MIN(L1149,Settings!$C$25)</f>
        <v/>
      </c>
      <c r="N1149" s="23">
        <f>IF(B1149="IT",L1149*Settings!$C$11+L1149*Settings!$C$12,M1149*Settings!$C$16+M1149*Settings!$C$17+L1149*Settings!$C$18+L1149*Settings!$C$19+L1149*Settings!$C$20+L1149*Settings!$C$21*Settings!$C$22)</f>
        <v/>
      </c>
      <c r="O1149" s="23">
        <f>IF(B1149="IT",J1149/Settings!$C$13,0)</f>
        <v/>
      </c>
      <c r="P1149" s="23">
        <f>L1149+N1149+O1149</f>
        <v/>
      </c>
    </row>
    <row r="1150">
      <c r="A1150" s="5" t="inlineStr">
        <is>
          <t>E01755</t>
        </is>
      </c>
      <c r="B1150" s="5" t="inlineStr">
        <is>
          <t>IT</t>
        </is>
      </c>
      <c r="C1150" s="5" t="inlineStr">
        <is>
          <t>Customer Service</t>
        </is>
      </c>
      <c r="D1150" s="5" t="inlineStr">
        <is>
          <t>L3</t>
        </is>
      </c>
      <c r="E1150" s="5" t="n">
        <v>1</v>
      </c>
      <c r="F1150" s="5" t="n">
        <v>37900</v>
      </c>
      <c r="G1150" s="41" t="n">
        <v>44848</v>
      </c>
      <c r="H1150" s="41" t="n"/>
      <c r="I1150" s="42">
        <f>IF(H1150="",DATE(2099,12,31),H1150)</f>
        <v/>
      </c>
      <c r="J1150" s="23">
        <f>F1150*E1150</f>
        <v/>
      </c>
      <c r="K1150" s="23">
        <f>J1150*INDEX(Settings!$C$31:$C$36,MATCH(D1150,Settings!$B$31:$B$36,0))</f>
        <v/>
      </c>
      <c r="L1150" s="23">
        <f>J1150+K1150</f>
        <v/>
      </c>
      <c r="M1150" s="23">
        <f>MIN(L1150,Settings!$C$25)</f>
        <v/>
      </c>
      <c r="N1150" s="23">
        <f>IF(B1150="IT",L1150*Settings!$C$11+L1150*Settings!$C$12,M1150*Settings!$C$16+M1150*Settings!$C$17+L1150*Settings!$C$18+L1150*Settings!$C$19+L1150*Settings!$C$20+L1150*Settings!$C$21*Settings!$C$22)</f>
        <v/>
      </c>
      <c r="O1150" s="23">
        <f>IF(B1150="IT",J1150/Settings!$C$13,0)</f>
        <v/>
      </c>
      <c r="P1150" s="23">
        <f>L1150+N1150+O1150</f>
        <v/>
      </c>
    </row>
    <row r="1151">
      <c r="A1151" s="5" t="inlineStr">
        <is>
          <t>E01757</t>
        </is>
      </c>
      <c r="B1151" s="5" t="inlineStr">
        <is>
          <t>PL</t>
        </is>
      </c>
      <c r="C1151" s="5" t="inlineStr">
        <is>
          <t>HR</t>
        </is>
      </c>
      <c r="D1151" s="5" t="inlineStr">
        <is>
          <t>L1</t>
        </is>
      </c>
      <c r="E1151" s="5" t="n">
        <v>1</v>
      </c>
      <c r="F1151" s="5" t="n">
        <v>22050</v>
      </c>
      <c r="G1151" s="41" t="n">
        <v>43131</v>
      </c>
      <c r="H1151" s="41" t="n"/>
      <c r="I1151" s="42">
        <f>IF(H1151="",DATE(2099,12,31),H1151)</f>
        <v/>
      </c>
      <c r="J1151" s="23">
        <f>F1151*E1151</f>
        <v/>
      </c>
      <c r="K1151" s="23">
        <f>J1151*INDEX(Settings!$C$31:$C$36,MATCH(D1151,Settings!$B$31:$B$36,0))</f>
        <v/>
      </c>
      <c r="L1151" s="23">
        <f>J1151+K1151</f>
        <v/>
      </c>
      <c r="M1151" s="23">
        <f>MIN(L1151,Settings!$C$25)</f>
        <v/>
      </c>
      <c r="N1151" s="23">
        <f>IF(B1151="IT",L1151*Settings!$C$11+L1151*Settings!$C$12,M1151*Settings!$C$16+M1151*Settings!$C$17+L1151*Settings!$C$18+L1151*Settings!$C$19+L1151*Settings!$C$20+L1151*Settings!$C$21*Settings!$C$22)</f>
        <v/>
      </c>
      <c r="O1151" s="23">
        <f>IF(B1151="IT",J1151/Settings!$C$13,0)</f>
        <v/>
      </c>
      <c r="P1151" s="23">
        <f>L1151+N1151+O1151</f>
        <v/>
      </c>
    </row>
    <row r="1152">
      <c r="A1152" s="5" t="inlineStr">
        <is>
          <t>E01760</t>
        </is>
      </c>
      <c r="B1152" s="5" t="inlineStr">
        <is>
          <t>PL</t>
        </is>
      </c>
      <c r="C1152" s="5" t="inlineStr">
        <is>
          <t>HR</t>
        </is>
      </c>
      <c r="D1152" s="5" t="inlineStr">
        <is>
          <t>L1</t>
        </is>
      </c>
      <c r="E1152" s="5" t="n">
        <v>1</v>
      </c>
      <c r="F1152" s="5" t="n">
        <v>17450</v>
      </c>
      <c r="G1152" s="41" t="n">
        <v>45759</v>
      </c>
      <c r="H1152" s="41" t="n">
        <v>45846</v>
      </c>
      <c r="I1152" s="42">
        <f>IF(H1152="",DATE(2099,12,31),H1152)</f>
        <v/>
      </c>
      <c r="J1152" s="23">
        <f>F1152*E1152</f>
        <v/>
      </c>
      <c r="K1152" s="23">
        <f>J1152*INDEX(Settings!$C$31:$C$36,MATCH(D1152,Settings!$B$31:$B$36,0))</f>
        <v/>
      </c>
      <c r="L1152" s="23">
        <f>J1152+K1152</f>
        <v/>
      </c>
      <c r="M1152" s="23">
        <f>MIN(L1152,Settings!$C$25)</f>
        <v/>
      </c>
      <c r="N1152" s="23">
        <f>IF(B1152="IT",L1152*Settings!$C$11+L1152*Settings!$C$12,M1152*Settings!$C$16+M1152*Settings!$C$17+L1152*Settings!$C$18+L1152*Settings!$C$19+L1152*Settings!$C$20+L1152*Settings!$C$21*Settings!$C$22)</f>
        <v/>
      </c>
      <c r="O1152" s="23">
        <f>IF(B1152="IT",J1152/Settings!$C$13,0)</f>
        <v/>
      </c>
      <c r="P1152" s="23">
        <f>L1152+N1152+O1152</f>
        <v/>
      </c>
    </row>
    <row r="1153">
      <c r="A1153" s="5" t="inlineStr">
        <is>
          <t>E01761</t>
        </is>
      </c>
      <c r="B1153" s="5" t="inlineStr">
        <is>
          <t>IT</t>
        </is>
      </c>
      <c r="C1153" s="5" t="inlineStr">
        <is>
          <t>Sales</t>
        </is>
      </c>
      <c r="D1153" s="5" t="inlineStr">
        <is>
          <t>L4</t>
        </is>
      </c>
      <c r="E1153" s="5" t="n">
        <v>1</v>
      </c>
      <c r="F1153" s="5" t="n">
        <v>58850</v>
      </c>
      <c r="G1153" s="41" t="n">
        <v>41889</v>
      </c>
      <c r="H1153" s="41" t="n"/>
      <c r="I1153" s="42">
        <f>IF(H1153="",DATE(2099,12,31),H1153)</f>
        <v/>
      </c>
      <c r="J1153" s="23">
        <f>F1153*E1153</f>
        <v/>
      </c>
      <c r="K1153" s="23">
        <f>J1153*INDEX(Settings!$C$31:$C$36,MATCH(D1153,Settings!$B$31:$B$36,0))</f>
        <v/>
      </c>
      <c r="L1153" s="23">
        <f>J1153+K1153</f>
        <v/>
      </c>
      <c r="M1153" s="23">
        <f>MIN(L1153,Settings!$C$25)</f>
        <v/>
      </c>
      <c r="N1153" s="23">
        <f>IF(B1153="IT",L1153*Settings!$C$11+L1153*Settings!$C$12,M1153*Settings!$C$16+M1153*Settings!$C$17+L1153*Settings!$C$18+L1153*Settings!$C$19+L1153*Settings!$C$20+L1153*Settings!$C$21*Settings!$C$22)</f>
        <v/>
      </c>
      <c r="O1153" s="23">
        <f>IF(B1153="IT",J1153/Settings!$C$13,0)</f>
        <v/>
      </c>
      <c r="P1153" s="23">
        <f>L1153+N1153+O1153</f>
        <v/>
      </c>
    </row>
    <row r="1154">
      <c r="A1154" s="5" t="inlineStr">
        <is>
          <t>E01763</t>
        </is>
      </c>
      <c r="B1154" s="5" t="inlineStr">
        <is>
          <t>PL</t>
        </is>
      </c>
      <c r="C1154" s="5" t="inlineStr">
        <is>
          <t>Sales</t>
        </is>
      </c>
      <c r="D1154" s="5" t="inlineStr">
        <is>
          <t>L1</t>
        </is>
      </c>
      <c r="E1154" s="5" t="n">
        <v>1</v>
      </c>
      <c r="F1154" s="5" t="n">
        <v>19750</v>
      </c>
      <c r="G1154" s="41" t="n">
        <v>44866</v>
      </c>
      <c r="H1154" s="41" t="n">
        <v>46185</v>
      </c>
      <c r="I1154" s="42">
        <f>IF(H1154="",DATE(2099,12,31),H1154)</f>
        <v/>
      </c>
      <c r="J1154" s="23">
        <f>F1154*E1154</f>
        <v/>
      </c>
      <c r="K1154" s="23">
        <f>J1154*INDEX(Settings!$C$31:$C$36,MATCH(D1154,Settings!$B$31:$B$36,0))</f>
        <v/>
      </c>
      <c r="L1154" s="23">
        <f>J1154+K1154</f>
        <v/>
      </c>
      <c r="M1154" s="23">
        <f>MIN(L1154,Settings!$C$25)</f>
        <v/>
      </c>
      <c r="N1154" s="23">
        <f>IF(B1154="IT",L1154*Settings!$C$11+L1154*Settings!$C$12,M1154*Settings!$C$16+M1154*Settings!$C$17+L1154*Settings!$C$18+L1154*Settings!$C$19+L1154*Settings!$C$20+L1154*Settings!$C$21*Settings!$C$22)</f>
        <v/>
      </c>
      <c r="O1154" s="23">
        <f>IF(B1154="IT",J1154/Settings!$C$13,0)</f>
        <v/>
      </c>
      <c r="P1154" s="23">
        <f>L1154+N1154+O1154</f>
        <v/>
      </c>
    </row>
    <row r="1155">
      <c r="A1155" s="5" t="inlineStr">
        <is>
          <t>E01764</t>
        </is>
      </c>
      <c r="B1155" s="5" t="inlineStr">
        <is>
          <t>IT</t>
        </is>
      </c>
      <c r="C1155" s="5" t="inlineStr">
        <is>
          <t>Tech</t>
        </is>
      </c>
      <c r="D1155" s="5" t="inlineStr">
        <is>
          <t>L1</t>
        </is>
      </c>
      <c r="E1155" s="5" t="n">
        <v>1</v>
      </c>
      <c r="F1155" s="5" t="n">
        <v>32000</v>
      </c>
      <c r="G1155" s="41" t="n">
        <v>44338</v>
      </c>
      <c r="H1155" s="41" t="n"/>
      <c r="I1155" s="42">
        <f>IF(H1155="",DATE(2099,12,31),H1155)</f>
        <v/>
      </c>
      <c r="J1155" s="23">
        <f>F1155*E1155</f>
        <v/>
      </c>
      <c r="K1155" s="23">
        <f>J1155*INDEX(Settings!$C$31:$C$36,MATCH(D1155,Settings!$B$31:$B$36,0))</f>
        <v/>
      </c>
      <c r="L1155" s="23">
        <f>J1155+K1155</f>
        <v/>
      </c>
      <c r="M1155" s="23">
        <f>MIN(L1155,Settings!$C$25)</f>
        <v/>
      </c>
      <c r="N1155" s="23">
        <f>IF(B1155="IT",L1155*Settings!$C$11+L1155*Settings!$C$12,M1155*Settings!$C$16+M1155*Settings!$C$17+L1155*Settings!$C$18+L1155*Settings!$C$19+L1155*Settings!$C$20+L1155*Settings!$C$21*Settings!$C$22)</f>
        <v/>
      </c>
      <c r="O1155" s="23">
        <f>IF(B1155="IT",J1155/Settings!$C$13,0)</f>
        <v/>
      </c>
      <c r="P1155" s="23">
        <f>L1155+N1155+O1155</f>
        <v/>
      </c>
    </row>
    <row r="1156">
      <c r="A1156" s="5" t="inlineStr">
        <is>
          <t>E01767</t>
        </is>
      </c>
      <c r="B1156" s="5" t="inlineStr">
        <is>
          <t>IT</t>
        </is>
      </c>
      <c r="C1156" s="5" t="inlineStr">
        <is>
          <t>Tech</t>
        </is>
      </c>
      <c r="D1156" s="5" t="inlineStr">
        <is>
          <t>L1</t>
        </is>
      </c>
      <c r="E1156" s="5" t="n">
        <v>1</v>
      </c>
      <c r="F1156" s="5" t="n">
        <v>36200</v>
      </c>
      <c r="G1156" s="41" t="n">
        <v>44380</v>
      </c>
      <c r="H1156" s="41" t="n"/>
      <c r="I1156" s="42">
        <f>IF(H1156="",DATE(2099,12,31),H1156)</f>
        <v/>
      </c>
      <c r="J1156" s="23">
        <f>F1156*E1156</f>
        <v/>
      </c>
      <c r="K1156" s="23">
        <f>J1156*INDEX(Settings!$C$31:$C$36,MATCH(D1156,Settings!$B$31:$B$36,0))</f>
        <v/>
      </c>
      <c r="L1156" s="23">
        <f>J1156+K1156</f>
        <v/>
      </c>
      <c r="M1156" s="23">
        <f>MIN(L1156,Settings!$C$25)</f>
        <v/>
      </c>
      <c r="N1156" s="23">
        <f>IF(B1156="IT",L1156*Settings!$C$11+L1156*Settings!$C$12,M1156*Settings!$C$16+M1156*Settings!$C$17+L1156*Settings!$C$18+L1156*Settings!$C$19+L1156*Settings!$C$20+L1156*Settings!$C$21*Settings!$C$22)</f>
        <v/>
      </c>
      <c r="O1156" s="23">
        <f>IF(B1156="IT",J1156/Settings!$C$13,0)</f>
        <v/>
      </c>
      <c r="P1156" s="23">
        <f>L1156+N1156+O1156</f>
        <v/>
      </c>
    </row>
    <row r="1157">
      <c r="A1157" s="5" t="inlineStr">
        <is>
          <t>E01768</t>
        </is>
      </c>
      <c r="B1157" s="5" t="inlineStr">
        <is>
          <t>IT</t>
        </is>
      </c>
      <c r="C1157" s="5" t="inlineStr">
        <is>
          <t>HR</t>
        </is>
      </c>
      <c r="D1157" s="5" t="inlineStr">
        <is>
          <t>L2</t>
        </is>
      </c>
      <c r="E1157" s="5" t="n">
        <v>1</v>
      </c>
      <c r="F1157" s="5" t="n">
        <v>35600</v>
      </c>
      <c r="G1157" s="41" t="n">
        <v>42904</v>
      </c>
      <c r="H1157" s="41" t="n"/>
      <c r="I1157" s="42">
        <f>IF(H1157="",DATE(2099,12,31),H1157)</f>
        <v/>
      </c>
      <c r="J1157" s="23">
        <f>F1157*E1157</f>
        <v/>
      </c>
      <c r="K1157" s="23">
        <f>J1157*INDEX(Settings!$C$31:$C$36,MATCH(D1157,Settings!$B$31:$B$36,0))</f>
        <v/>
      </c>
      <c r="L1157" s="23">
        <f>J1157+K1157</f>
        <v/>
      </c>
      <c r="M1157" s="23">
        <f>MIN(L1157,Settings!$C$25)</f>
        <v/>
      </c>
      <c r="N1157" s="23">
        <f>IF(B1157="IT",L1157*Settings!$C$11+L1157*Settings!$C$12,M1157*Settings!$C$16+M1157*Settings!$C$17+L1157*Settings!$C$18+L1157*Settings!$C$19+L1157*Settings!$C$20+L1157*Settings!$C$21*Settings!$C$22)</f>
        <v/>
      </c>
      <c r="O1157" s="23">
        <f>IF(B1157="IT",J1157/Settings!$C$13,0)</f>
        <v/>
      </c>
      <c r="P1157" s="23">
        <f>L1157+N1157+O1157</f>
        <v/>
      </c>
    </row>
    <row r="1158">
      <c r="A1158" s="5" t="inlineStr">
        <is>
          <t>E01769</t>
        </is>
      </c>
      <c r="B1158" s="5" t="inlineStr">
        <is>
          <t>PL</t>
        </is>
      </c>
      <c r="C1158" s="5" t="inlineStr">
        <is>
          <t>Operations</t>
        </is>
      </c>
      <c r="D1158" s="5" t="inlineStr">
        <is>
          <t>L1</t>
        </is>
      </c>
      <c r="E1158" s="5" t="n">
        <v>1</v>
      </c>
      <c r="F1158" s="5" t="n">
        <v>19150</v>
      </c>
      <c r="G1158" s="41" t="n">
        <v>45521</v>
      </c>
      <c r="H1158" s="41" t="n"/>
      <c r="I1158" s="42">
        <f>IF(H1158="",DATE(2099,12,31),H1158)</f>
        <v/>
      </c>
      <c r="J1158" s="23">
        <f>F1158*E1158</f>
        <v/>
      </c>
      <c r="K1158" s="23">
        <f>J1158*INDEX(Settings!$C$31:$C$36,MATCH(D1158,Settings!$B$31:$B$36,0))</f>
        <v/>
      </c>
      <c r="L1158" s="23">
        <f>J1158+K1158</f>
        <v/>
      </c>
      <c r="M1158" s="23">
        <f>MIN(L1158,Settings!$C$25)</f>
        <v/>
      </c>
      <c r="N1158" s="23">
        <f>IF(B1158="IT",L1158*Settings!$C$11+L1158*Settings!$C$12,M1158*Settings!$C$16+M1158*Settings!$C$17+L1158*Settings!$C$18+L1158*Settings!$C$19+L1158*Settings!$C$20+L1158*Settings!$C$21*Settings!$C$22)</f>
        <v/>
      </c>
      <c r="O1158" s="23">
        <f>IF(B1158="IT",J1158/Settings!$C$13,0)</f>
        <v/>
      </c>
      <c r="P1158" s="23">
        <f>L1158+N1158+O1158</f>
        <v/>
      </c>
    </row>
    <row r="1159">
      <c r="A1159" s="5" t="inlineStr">
        <is>
          <t>E01770</t>
        </is>
      </c>
      <c r="B1159" s="5" t="inlineStr">
        <is>
          <t>IT</t>
        </is>
      </c>
      <c r="C1159" s="5" t="inlineStr">
        <is>
          <t>Sales</t>
        </is>
      </c>
      <c r="D1159" s="5" t="inlineStr">
        <is>
          <t>L2</t>
        </is>
      </c>
      <c r="E1159" s="5" t="n">
        <v>1</v>
      </c>
      <c r="F1159" s="5" t="n">
        <v>28100</v>
      </c>
      <c r="G1159" s="41" t="n">
        <v>46012</v>
      </c>
      <c r="H1159" s="41" t="n"/>
      <c r="I1159" s="42">
        <f>IF(H1159="",DATE(2099,12,31),H1159)</f>
        <v/>
      </c>
      <c r="J1159" s="23">
        <f>F1159*E1159</f>
        <v/>
      </c>
      <c r="K1159" s="23">
        <f>J1159*INDEX(Settings!$C$31:$C$36,MATCH(D1159,Settings!$B$31:$B$36,0))</f>
        <v/>
      </c>
      <c r="L1159" s="23">
        <f>J1159+K1159</f>
        <v/>
      </c>
      <c r="M1159" s="23">
        <f>MIN(L1159,Settings!$C$25)</f>
        <v/>
      </c>
      <c r="N1159" s="23">
        <f>IF(B1159="IT",L1159*Settings!$C$11+L1159*Settings!$C$12,M1159*Settings!$C$16+M1159*Settings!$C$17+L1159*Settings!$C$18+L1159*Settings!$C$19+L1159*Settings!$C$20+L1159*Settings!$C$21*Settings!$C$22)</f>
        <v/>
      </c>
      <c r="O1159" s="23">
        <f>IF(B1159="IT",J1159/Settings!$C$13,0)</f>
        <v/>
      </c>
      <c r="P1159" s="23">
        <f>L1159+N1159+O1159</f>
        <v/>
      </c>
    </row>
    <row r="1160">
      <c r="A1160" s="5" t="inlineStr">
        <is>
          <t>E01771</t>
        </is>
      </c>
      <c r="B1160" s="5" t="inlineStr">
        <is>
          <t>PL</t>
        </is>
      </c>
      <c r="C1160" s="5" t="inlineStr">
        <is>
          <t>Tech</t>
        </is>
      </c>
      <c r="D1160" s="5" t="inlineStr">
        <is>
          <t>L2</t>
        </is>
      </c>
      <c r="E1160" s="5" t="n">
        <v>1</v>
      </c>
      <c r="F1160" s="5" t="n">
        <v>33150</v>
      </c>
      <c r="G1160" s="41" t="n">
        <v>45047</v>
      </c>
      <c r="H1160" s="41" t="n"/>
      <c r="I1160" s="42">
        <f>IF(H1160="",DATE(2099,12,31),H1160)</f>
        <v/>
      </c>
      <c r="J1160" s="23">
        <f>F1160*E1160</f>
        <v/>
      </c>
      <c r="K1160" s="23">
        <f>J1160*INDEX(Settings!$C$31:$C$36,MATCH(D1160,Settings!$B$31:$B$36,0))</f>
        <v/>
      </c>
      <c r="L1160" s="23">
        <f>J1160+K1160</f>
        <v/>
      </c>
      <c r="M1160" s="23">
        <f>MIN(L1160,Settings!$C$25)</f>
        <v/>
      </c>
      <c r="N1160" s="23">
        <f>IF(B1160="IT",L1160*Settings!$C$11+L1160*Settings!$C$12,M1160*Settings!$C$16+M1160*Settings!$C$17+L1160*Settings!$C$18+L1160*Settings!$C$19+L1160*Settings!$C$20+L1160*Settings!$C$21*Settings!$C$22)</f>
        <v/>
      </c>
      <c r="O1160" s="23">
        <f>IF(B1160="IT",J1160/Settings!$C$13,0)</f>
        <v/>
      </c>
      <c r="P1160" s="23">
        <f>L1160+N1160+O1160</f>
        <v/>
      </c>
    </row>
    <row r="1161">
      <c r="A1161" s="5" t="inlineStr">
        <is>
          <t>E01774</t>
        </is>
      </c>
      <c r="B1161" s="5" t="inlineStr">
        <is>
          <t>PL</t>
        </is>
      </c>
      <c r="C1161" s="5" t="inlineStr">
        <is>
          <t>Customer Service</t>
        </is>
      </c>
      <c r="D1161" s="5" t="inlineStr">
        <is>
          <t>L3</t>
        </is>
      </c>
      <c r="E1161" s="5" t="n">
        <v>1</v>
      </c>
      <c r="F1161" s="5" t="n">
        <v>35250</v>
      </c>
      <c r="G1161" s="41" t="n">
        <v>45229</v>
      </c>
      <c r="H1161" s="41" t="n"/>
      <c r="I1161" s="42">
        <f>IF(H1161="",DATE(2099,12,31),H1161)</f>
        <v/>
      </c>
      <c r="J1161" s="23">
        <f>F1161*E1161</f>
        <v/>
      </c>
      <c r="K1161" s="23">
        <f>J1161*INDEX(Settings!$C$31:$C$36,MATCH(D1161,Settings!$B$31:$B$36,0))</f>
        <v/>
      </c>
      <c r="L1161" s="23">
        <f>J1161+K1161</f>
        <v/>
      </c>
      <c r="M1161" s="23">
        <f>MIN(L1161,Settings!$C$25)</f>
        <v/>
      </c>
      <c r="N1161" s="23">
        <f>IF(B1161="IT",L1161*Settings!$C$11+L1161*Settings!$C$12,M1161*Settings!$C$16+M1161*Settings!$C$17+L1161*Settings!$C$18+L1161*Settings!$C$19+L1161*Settings!$C$20+L1161*Settings!$C$21*Settings!$C$22)</f>
        <v/>
      </c>
      <c r="O1161" s="23">
        <f>IF(B1161="IT",J1161/Settings!$C$13,0)</f>
        <v/>
      </c>
      <c r="P1161" s="23">
        <f>L1161+N1161+O1161</f>
        <v/>
      </c>
    </row>
    <row r="1162">
      <c r="A1162" s="5" t="inlineStr">
        <is>
          <t>E01775</t>
        </is>
      </c>
      <c r="B1162" s="5" t="inlineStr">
        <is>
          <t>PL</t>
        </is>
      </c>
      <c r="C1162" s="5" t="inlineStr">
        <is>
          <t>Tech</t>
        </is>
      </c>
      <c r="D1162" s="5" t="inlineStr">
        <is>
          <t>L5</t>
        </is>
      </c>
      <c r="E1162" s="5" t="n">
        <v>1</v>
      </c>
      <c r="F1162" s="5" t="n">
        <v>84950</v>
      </c>
      <c r="G1162" s="41" t="n">
        <v>45388</v>
      </c>
      <c r="H1162" s="41" t="n"/>
      <c r="I1162" s="42">
        <f>IF(H1162="",DATE(2099,12,31),H1162)</f>
        <v/>
      </c>
      <c r="J1162" s="23">
        <f>F1162*E1162</f>
        <v/>
      </c>
      <c r="K1162" s="23">
        <f>J1162*INDEX(Settings!$C$31:$C$36,MATCH(D1162,Settings!$B$31:$B$36,0))</f>
        <v/>
      </c>
      <c r="L1162" s="23">
        <f>J1162+K1162</f>
        <v/>
      </c>
      <c r="M1162" s="23">
        <f>MIN(L1162,Settings!$C$25)</f>
        <v/>
      </c>
      <c r="N1162" s="23">
        <f>IF(B1162="IT",L1162*Settings!$C$11+L1162*Settings!$C$12,M1162*Settings!$C$16+M1162*Settings!$C$17+L1162*Settings!$C$18+L1162*Settings!$C$19+L1162*Settings!$C$20+L1162*Settings!$C$21*Settings!$C$22)</f>
        <v/>
      </c>
      <c r="O1162" s="23">
        <f>IF(B1162="IT",J1162/Settings!$C$13,0)</f>
        <v/>
      </c>
      <c r="P1162" s="23">
        <f>L1162+N1162+O1162</f>
        <v/>
      </c>
    </row>
    <row r="1163">
      <c r="A1163" s="5" t="inlineStr">
        <is>
          <t>E01778</t>
        </is>
      </c>
      <c r="B1163" s="5" t="inlineStr">
        <is>
          <t>IT</t>
        </is>
      </c>
      <c r="C1163" s="5" t="inlineStr">
        <is>
          <t>Customer Service</t>
        </is>
      </c>
      <c r="D1163" s="5" t="inlineStr">
        <is>
          <t>L4</t>
        </is>
      </c>
      <c r="E1163" s="5" t="n">
        <v>0.8</v>
      </c>
      <c r="F1163" s="5" t="n">
        <v>53300</v>
      </c>
      <c r="G1163" s="41" t="n">
        <v>45247</v>
      </c>
      <c r="H1163" s="41" t="n"/>
      <c r="I1163" s="42">
        <f>IF(H1163="",DATE(2099,12,31),H1163)</f>
        <v/>
      </c>
      <c r="J1163" s="23">
        <f>F1163*E1163</f>
        <v/>
      </c>
      <c r="K1163" s="23">
        <f>J1163*INDEX(Settings!$C$31:$C$36,MATCH(D1163,Settings!$B$31:$B$36,0))</f>
        <v/>
      </c>
      <c r="L1163" s="23">
        <f>J1163+K1163</f>
        <v/>
      </c>
      <c r="M1163" s="23">
        <f>MIN(L1163,Settings!$C$25)</f>
        <v/>
      </c>
      <c r="N1163" s="23">
        <f>IF(B1163="IT",L1163*Settings!$C$11+L1163*Settings!$C$12,M1163*Settings!$C$16+M1163*Settings!$C$17+L1163*Settings!$C$18+L1163*Settings!$C$19+L1163*Settings!$C$20+L1163*Settings!$C$21*Settings!$C$22)</f>
        <v/>
      </c>
      <c r="O1163" s="23">
        <f>IF(B1163="IT",J1163/Settings!$C$13,0)</f>
        <v/>
      </c>
      <c r="P1163" s="23">
        <f>L1163+N1163+O1163</f>
        <v/>
      </c>
    </row>
    <row r="1164">
      <c r="A1164" s="5" t="inlineStr">
        <is>
          <t>E01779</t>
        </is>
      </c>
      <c r="B1164" s="5" t="inlineStr">
        <is>
          <t>PL</t>
        </is>
      </c>
      <c r="C1164" s="5" t="inlineStr">
        <is>
          <t>Operations</t>
        </is>
      </c>
      <c r="D1164" s="5" t="inlineStr">
        <is>
          <t>L2</t>
        </is>
      </c>
      <c r="E1164" s="5" t="n">
        <v>1</v>
      </c>
      <c r="F1164" s="5" t="n">
        <v>25400</v>
      </c>
      <c r="G1164" s="41" t="n">
        <v>44653</v>
      </c>
      <c r="H1164" s="41" t="n"/>
      <c r="I1164" s="42">
        <f>IF(H1164="",DATE(2099,12,31),H1164)</f>
        <v/>
      </c>
      <c r="J1164" s="23">
        <f>F1164*E1164</f>
        <v/>
      </c>
      <c r="K1164" s="23">
        <f>J1164*INDEX(Settings!$C$31:$C$36,MATCH(D1164,Settings!$B$31:$B$36,0))</f>
        <v/>
      </c>
      <c r="L1164" s="23">
        <f>J1164+K1164</f>
        <v/>
      </c>
      <c r="M1164" s="23">
        <f>MIN(L1164,Settings!$C$25)</f>
        <v/>
      </c>
      <c r="N1164" s="23">
        <f>IF(B1164="IT",L1164*Settings!$C$11+L1164*Settings!$C$12,M1164*Settings!$C$16+M1164*Settings!$C$17+L1164*Settings!$C$18+L1164*Settings!$C$19+L1164*Settings!$C$20+L1164*Settings!$C$21*Settings!$C$22)</f>
        <v/>
      </c>
      <c r="O1164" s="23">
        <f>IF(B1164="IT",J1164/Settings!$C$13,0)</f>
        <v/>
      </c>
      <c r="P1164" s="23">
        <f>L1164+N1164+O1164</f>
        <v/>
      </c>
    </row>
    <row r="1165">
      <c r="A1165" s="5" t="inlineStr">
        <is>
          <t>E01780</t>
        </is>
      </c>
      <c r="B1165" s="5" t="inlineStr">
        <is>
          <t>IT</t>
        </is>
      </c>
      <c r="C1165" s="5" t="inlineStr">
        <is>
          <t>Customer Service</t>
        </is>
      </c>
      <c r="D1165" s="5" t="inlineStr">
        <is>
          <t>L2</t>
        </is>
      </c>
      <c r="E1165" s="5" t="n">
        <v>1</v>
      </c>
      <c r="F1165" s="5" t="n">
        <v>31350</v>
      </c>
      <c r="G1165" s="41" t="n">
        <v>45518</v>
      </c>
      <c r="H1165" s="41" t="n"/>
      <c r="I1165" s="42">
        <f>IF(H1165="",DATE(2099,12,31),H1165)</f>
        <v/>
      </c>
      <c r="J1165" s="23">
        <f>F1165*E1165</f>
        <v/>
      </c>
      <c r="K1165" s="23">
        <f>J1165*INDEX(Settings!$C$31:$C$36,MATCH(D1165,Settings!$B$31:$B$36,0))</f>
        <v/>
      </c>
      <c r="L1165" s="23">
        <f>J1165+K1165</f>
        <v/>
      </c>
      <c r="M1165" s="23">
        <f>MIN(L1165,Settings!$C$25)</f>
        <v/>
      </c>
      <c r="N1165" s="23">
        <f>IF(B1165="IT",L1165*Settings!$C$11+L1165*Settings!$C$12,M1165*Settings!$C$16+M1165*Settings!$C$17+L1165*Settings!$C$18+L1165*Settings!$C$19+L1165*Settings!$C$20+L1165*Settings!$C$21*Settings!$C$22)</f>
        <v/>
      </c>
      <c r="O1165" s="23">
        <f>IF(B1165="IT",J1165/Settings!$C$13,0)</f>
        <v/>
      </c>
      <c r="P1165" s="23">
        <f>L1165+N1165+O1165</f>
        <v/>
      </c>
    </row>
    <row r="1166">
      <c r="A1166" s="5" t="inlineStr">
        <is>
          <t>E01782</t>
        </is>
      </c>
      <c r="B1166" s="5" t="inlineStr">
        <is>
          <t>IT</t>
        </is>
      </c>
      <c r="C1166" s="5" t="inlineStr">
        <is>
          <t>Customer Service</t>
        </is>
      </c>
      <c r="D1166" s="5" t="inlineStr">
        <is>
          <t>L2</t>
        </is>
      </c>
      <c r="E1166" s="5" t="n">
        <v>1</v>
      </c>
      <c r="F1166" s="5" t="n">
        <v>31900</v>
      </c>
      <c r="G1166" s="41" t="n">
        <v>44812</v>
      </c>
      <c r="H1166" s="41" t="n"/>
      <c r="I1166" s="42">
        <f>IF(H1166="",DATE(2099,12,31),H1166)</f>
        <v/>
      </c>
      <c r="J1166" s="23">
        <f>F1166*E1166</f>
        <v/>
      </c>
      <c r="K1166" s="23">
        <f>J1166*INDEX(Settings!$C$31:$C$36,MATCH(D1166,Settings!$B$31:$B$36,0))</f>
        <v/>
      </c>
      <c r="L1166" s="23">
        <f>J1166+K1166</f>
        <v/>
      </c>
      <c r="M1166" s="23">
        <f>MIN(L1166,Settings!$C$25)</f>
        <v/>
      </c>
      <c r="N1166" s="23">
        <f>IF(B1166="IT",L1166*Settings!$C$11+L1166*Settings!$C$12,M1166*Settings!$C$16+M1166*Settings!$C$17+L1166*Settings!$C$18+L1166*Settings!$C$19+L1166*Settings!$C$20+L1166*Settings!$C$21*Settings!$C$22)</f>
        <v/>
      </c>
      <c r="O1166" s="23">
        <f>IF(B1166="IT",J1166/Settings!$C$13,0)</f>
        <v/>
      </c>
      <c r="P1166" s="23">
        <f>L1166+N1166+O1166</f>
        <v/>
      </c>
    </row>
    <row r="1167">
      <c r="A1167" s="5" t="inlineStr">
        <is>
          <t>E01783</t>
        </is>
      </c>
      <c r="B1167" s="5" t="inlineStr">
        <is>
          <t>IT</t>
        </is>
      </c>
      <c r="C1167" s="5" t="inlineStr">
        <is>
          <t>Tech</t>
        </is>
      </c>
      <c r="D1167" s="5" t="inlineStr">
        <is>
          <t>L3</t>
        </is>
      </c>
      <c r="E1167" s="5" t="n">
        <v>1</v>
      </c>
      <c r="F1167" s="5" t="n">
        <v>54450</v>
      </c>
      <c r="G1167" s="41" t="n">
        <v>44296</v>
      </c>
      <c r="H1167" s="41" t="n"/>
      <c r="I1167" s="42">
        <f>IF(H1167="",DATE(2099,12,31),H1167)</f>
        <v/>
      </c>
      <c r="J1167" s="23">
        <f>F1167*E1167</f>
        <v/>
      </c>
      <c r="K1167" s="23">
        <f>J1167*INDEX(Settings!$C$31:$C$36,MATCH(D1167,Settings!$B$31:$B$36,0))</f>
        <v/>
      </c>
      <c r="L1167" s="23">
        <f>J1167+K1167</f>
        <v/>
      </c>
      <c r="M1167" s="23">
        <f>MIN(L1167,Settings!$C$25)</f>
        <v/>
      </c>
      <c r="N1167" s="23">
        <f>IF(B1167="IT",L1167*Settings!$C$11+L1167*Settings!$C$12,M1167*Settings!$C$16+M1167*Settings!$C$17+L1167*Settings!$C$18+L1167*Settings!$C$19+L1167*Settings!$C$20+L1167*Settings!$C$21*Settings!$C$22)</f>
        <v/>
      </c>
      <c r="O1167" s="23">
        <f>IF(B1167="IT",J1167/Settings!$C$13,0)</f>
        <v/>
      </c>
      <c r="P1167" s="23">
        <f>L1167+N1167+O1167</f>
        <v/>
      </c>
    </row>
    <row r="1168">
      <c r="A1168" s="5" t="inlineStr">
        <is>
          <t>E01784</t>
        </is>
      </c>
      <c r="B1168" s="5" t="inlineStr">
        <is>
          <t>PL</t>
        </is>
      </c>
      <c r="C1168" s="5" t="inlineStr">
        <is>
          <t>Customer Service</t>
        </is>
      </c>
      <c r="D1168" s="5" t="inlineStr">
        <is>
          <t>L1</t>
        </is>
      </c>
      <c r="E1168" s="5" t="n">
        <v>0.8</v>
      </c>
      <c r="F1168" s="5" t="n">
        <v>17300</v>
      </c>
      <c r="G1168" s="41" t="n">
        <v>43805</v>
      </c>
      <c r="H1168" s="41" t="n">
        <v>46108</v>
      </c>
      <c r="I1168" s="42">
        <f>IF(H1168="",DATE(2099,12,31),H1168)</f>
        <v/>
      </c>
      <c r="J1168" s="23">
        <f>F1168*E1168</f>
        <v/>
      </c>
      <c r="K1168" s="23">
        <f>J1168*INDEX(Settings!$C$31:$C$36,MATCH(D1168,Settings!$B$31:$B$36,0))</f>
        <v/>
      </c>
      <c r="L1168" s="23">
        <f>J1168+K1168</f>
        <v/>
      </c>
      <c r="M1168" s="23">
        <f>MIN(L1168,Settings!$C$25)</f>
        <v/>
      </c>
      <c r="N1168" s="23">
        <f>IF(B1168="IT",L1168*Settings!$C$11+L1168*Settings!$C$12,M1168*Settings!$C$16+M1168*Settings!$C$17+L1168*Settings!$C$18+L1168*Settings!$C$19+L1168*Settings!$C$20+L1168*Settings!$C$21*Settings!$C$22)</f>
        <v/>
      </c>
      <c r="O1168" s="23">
        <f>IF(B1168="IT",J1168/Settings!$C$13,0)</f>
        <v/>
      </c>
      <c r="P1168" s="23">
        <f>L1168+N1168+O1168</f>
        <v/>
      </c>
    </row>
    <row r="1169">
      <c r="A1169" s="5" t="inlineStr">
        <is>
          <t>E01785</t>
        </is>
      </c>
      <c r="B1169" s="5" t="inlineStr">
        <is>
          <t>IT</t>
        </is>
      </c>
      <c r="C1169" s="5" t="inlineStr">
        <is>
          <t>Customer Service</t>
        </is>
      </c>
      <c r="D1169" s="5" t="inlineStr">
        <is>
          <t>L2</t>
        </is>
      </c>
      <c r="E1169" s="5" t="n">
        <v>1</v>
      </c>
      <c r="F1169" s="5" t="n">
        <v>29900</v>
      </c>
      <c r="G1169" s="41" t="n">
        <v>45193</v>
      </c>
      <c r="H1169" s="41" t="n"/>
      <c r="I1169" s="42">
        <f>IF(H1169="",DATE(2099,12,31),H1169)</f>
        <v/>
      </c>
      <c r="J1169" s="23">
        <f>F1169*E1169</f>
        <v/>
      </c>
      <c r="K1169" s="23">
        <f>J1169*INDEX(Settings!$C$31:$C$36,MATCH(D1169,Settings!$B$31:$B$36,0))</f>
        <v/>
      </c>
      <c r="L1169" s="23">
        <f>J1169+K1169</f>
        <v/>
      </c>
      <c r="M1169" s="23">
        <f>MIN(L1169,Settings!$C$25)</f>
        <v/>
      </c>
      <c r="N1169" s="23">
        <f>IF(B1169="IT",L1169*Settings!$C$11+L1169*Settings!$C$12,M1169*Settings!$C$16+M1169*Settings!$C$17+L1169*Settings!$C$18+L1169*Settings!$C$19+L1169*Settings!$C$20+L1169*Settings!$C$21*Settings!$C$22)</f>
        <v/>
      </c>
      <c r="O1169" s="23">
        <f>IF(B1169="IT",J1169/Settings!$C$13,0)</f>
        <v/>
      </c>
      <c r="P1169" s="23">
        <f>L1169+N1169+O1169</f>
        <v/>
      </c>
    </row>
    <row r="1170">
      <c r="A1170" s="5" t="inlineStr">
        <is>
          <t>E01787</t>
        </is>
      </c>
      <c r="B1170" s="5" t="inlineStr">
        <is>
          <t>IT</t>
        </is>
      </c>
      <c r="C1170" s="5" t="inlineStr">
        <is>
          <t>Operations</t>
        </is>
      </c>
      <c r="D1170" s="5" t="inlineStr">
        <is>
          <t>L1</t>
        </is>
      </c>
      <c r="E1170" s="5" t="n">
        <v>1</v>
      </c>
      <c r="F1170" s="5" t="n">
        <v>23150</v>
      </c>
      <c r="G1170" s="41" t="n">
        <v>46161</v>
      </c>
      <c r="H1170" s="41" t="n"/>
      <c r="I1170" s="42">
        <f>IF(H1170="",DATE(2099,12,31),H1170)</f>
        <v/>
      </c>
      <c r="J1170" s="23">
        <f>F1170*E1170</f>
        <v/>
      </c>
      <c r="K1170" s="23">
        <f>J1170*INDEX(Settings!$C$31:$C$36,MATCH(D1170,Settings!$B$31:$B$36,0))</f>
        <v/>
      </c>
      <c r="L1170" s="23">
        <f>J1170+K1170</f>
        <v/>
      </c>
      <c r="M1170" s="23">
        <f>MIN(L1170,Settings!$C$25)</f>
        <v/>
      </c>
      <c r="N1170" s="23">
        <f>IF(B1170="IT",L1170*Settings!$C$11+L1170*Settings!$C$12,M1170*Settings!$C$16+M1170*Settings!$C$17+L1170*Settings!$C$18+L1170*Settings!$C$19+L1170*Settings!$C$20+L1170*Settings!$C$21*Settings!$C$22)</f>
        <v/>
      </c>
      <c r="O1170" s="23">
        <f>IF(B1170="IT",J1170/Settings!$C$13,0)</f>
        <v/>
      </c>
      <c r="P1170" s="23">
        <f>L1170+N1170+O1170</f>
        <v/>
      </c>
    </row>
    <row r="1171">
      <c r="A1171" s="5" t="inlineStr">
        <is>
          <t>E01789</t>
        </is>
      </c>
      <c r="B1171" s="5" t="inlineStr">
        <is>
          <t>IT</t>
        </is>
      </c>
      <c r="C1171" s="5" t="inlineStr">
        <is>
          <t>HR</t>
        </is>
      </c>
      <c r="D1171" s="5" t="inlineStr">
        <is>
          <t>L2</t>
        </is>
      </c>
      <c r="E1171" s="5" t="n">
        <v>0.8</v>
      </c>
      <c r="F1171" s="5" t="n">
        <v>31550</v>
      </c>
      <c r="G1171" s="41" t="n">
        <v>46038</v>
      </c>
      <c r="H1171" s="41" t="n"/>
      <c r="I1171" s="42">
        <f>IF(H1171="",DATE(2099,12,31),H1171)</f>
        <v/>
      </c>
      <c r="J1171" s="23">
        <f>F1171*E1171</f>
        <v/>
      </c>
      <c r="K1171" s="23">
        <f>J1171*INDEX(Settings!$C$31:$C$36,MATCH(D1171,Settings!$B$31:$B$36,0))</f>
        <v/>
      </c>
      <c r="L1171" s="23">
        <f>J1171+K1171</f>
        <v/>
      </c>
      <c r="M1171" s="23">
        <f>MIN(L1171,Settings!$C$25)</f>
        <v/>
      </c>
      <c r="N1171" s="23">
        <f>IF(B1171="IT",L1171*Settings!$C$11+L1171*Settings!$C$12,M1171*Settings!$C$16+M1171*Settings!$C$17+L1171*Settings!$C$18+L1171*Settings!$C$19+L1171*Settings!$C$20+L1171*Settings!$C$21*Settings!$C$22)</f>
        <v/>
      </c>
      <c r="O1171" s="23">
        <f>IF(B1171="IT",J1171/Settings!$C$13,0)</f>
        <v/>
      </c>
      <c r="P1171" s="23">
        <f>L1171+N1171+O1171</f>
        <v/>
      </c>
    </row>
    <row r="1172">
      <c r="A1172" s="5" t="inlineStr">
        <is>
          <t>E01790</t>
        </is>
      </c>
      <c r="B1172" s="5" t="inlineStr">
        <is>
          <t>IT</t>
        </is>
      </c>
      <c r="C1172" s="5" t="inlineStr">
        <is>
          <t>HR</t>
        </is>
      </c>
      <c r="D1172" s="5" t="inlineStr">
        <is>
          <t>L4</t>
        </is>
      </c>
      <c r="E1172" s="5" t="n">
        <v>1</v>
      </c>
      <c r="F1172" s="5" t="n">
        <v>61150</v>
      </c>
      <c r="G1172" s="41" t="n">
        <v>45113</v>
      </c>
      <c r="H1172" s="41" t="n"/>
      <c r="I1172" s="42">
        <f>IF(H1172="",DATE(2099,12,31),H1172)</f>
        <v/>
      </c>
      <c r="J1172" s="23">
        <f>F1172*E1172</f>
        <v/>
      </c>
      <c r="K1172" s="23">
        <f>J1172*INDEX(Settings!$C$31:$C$36,MATCH(D1172,Settings!$B$31:$B$36,0))</f>
        <v/>
      </c>
      <c r="L1172" s="23">
        <f>J1172+K1172</f>
        <v/>
      </c>
      <c r="M1172" s="23">
        <f>MIN(L1172,Settings!$C$25)</f>
        <v/>
      </c>
      <c r="N1172" s="23">
        <f>IF(B1172="IT",L1172*Settings!$C$11+L1172*Settings!$C$12,M1172*Settings!$C$16+M1172*Settings!$C$17+L1172*Settings!$C$18+L1172*Settings!$C$19+L1172*Settings!$C$20+L1172*Settings!$C$21*Settings!$C$22)</f>
        <v/>
      </c>
      <c r="O1172" s="23">
        <f>IF(B1172="IT",J1172/Settings!$C$13,0)</f>
        <v/>
      </c>
      <c r="P1172" s="23">
        <f>L1172+N1172+O1172</f>
        <v/>
      </c>
    </row>
    <row r="1173">
      <c r="A1173" s="5" t="inlineStr">
        <is>
          <t>E01791</t>
        </is>
      </c>
      <c r="B1173" s="5" t="inlineStr">
        <is>
          <t>PL</t>
        </is>
      </c>
      <c r="C1173" s="5" t="inlineStr">
        <is>
          <t>Tech</t>
        </is>
      </c>
      <c r="D1173" s="5" t="inlineStr">
        <is>
          <t>L1</t>
        </is>
      </c>
      <c r="E1173" s="5" t="n">
        <v>1</v>
      </c>
      <c r="F1173" s="5" t="n">
        <v>24700</v>
      </c>
      <c r="G1173" s="41" t="n">
        <v>45600</v>
      </c>
      <c r="H1173" s="41" t="n"/>
      <c r="I1173" s="42">
        <f>IF(H1173="",DATE(2099,12,31),H1173)</f>
        <v/>
      </c>
      <c r="J1173" s="23">
        <f>F1173*E1173</f>
        <v/>
      </c>
      <c r="K1173" s="23">
        <f>J1173*INDEX(Settings!$C$31:$C$36,MATCH(D1173,Settings!$B$31:$B$36,0))</f>
        <v/>
      </c>
      <c r="L1173" s="23">
        <f>J1173+K1173</f>
        <v/>
      </c>
      <c r="M1173" s="23">
        <f>MIN(L1173,Settings!$C$25)</f>
        <v/>
      </c>
      <c r="N1173" s="23">
        <f>IF(B1173="IT",L1173*Settings!$C$11+L1173*Settings!$C$12,M1173*Settings!$C$16+M1173*Settings!$C$17+L1173*Settings!$C$18+L1173*Settings!$C$19+L1173*Settings!$C$20+L1173*Settings!$C$21*Settings!$C$22)</f>
        <v/>
      </c>
      <c r="O1173" s="23">
        <f>IF(B1173="IT",J1173/Settings!$C$13,0)</f>
        <v/>
      </c>
      <c r="P1173" s="23">
        <f>L1173+N1173+O1173</f>
        <v/>
      </c>
    </row>
    <row r="1174">
      <c r="A1174" s="5" t="inlineStr">
        <is>
          <t>E01793</t>
        </is>
      </c>
      <c r="B1174" s="5" t="inlineStr">
        <is>
          <t>PL</t>
        </is>
      </c>
      <c r="C1174" s="5" t="inlineStr">
        <is>
          <t>Sales</t>
        </is>
      </c>
      <c r="D1174" s="5" t="inlineStr">
        <is>
          <t>L2</t>
        </is>
      </c>
      <c r="E1174" s="5" t="n">
        <v>1</v>
      </c>
      <c r="F1174" s="5" t="n">
        <v>27700</v>
      </c>
      <c r="G1174" s="41" t="n">
        <v>44187</v>
      </c>
      <c r="H1174" s="41" t="n"/>
      <c r="I1174" s="42">
        <f>IF(H1174="",DATE(2099,12,31),H1174)</f>
        <v/>
      </c>
      <c r="J1174" s="23">
        <f>F1174*E1174</f>
        <v/>
      </c>
      <c r="K1174" s="23">
        <f>J1174*INDEX(Settings!$C$31:$C$36,MATCH(D1174,Settings!$B$31:$B$36,0))</f>
        <v/>
      </c>
      <c r="L1174" s="23">
        <f>J1174+K1174</f>
        <v/>
      </c>
      <c r="M1174" s="23">
        <f>MIN(L1174,Settings!$C$25)</f>
        <v/>
      </c>
      <c r="N1174" s="23">
        <f>IF(B1174="IT",L1174*Settings!$C$11+L1174*Settings!$C$12,M1174*Settings!$C$16+M1174*Settings!$C$17+L1174*Settings!$C$18+L1174*Settings!$C$19+L1174*Settings!$C$20+L1174*Settings!$C$21*Settings!$C$22)</f>
        <v/>
      </c>
      <c r="O1174" s="23">
        <f>IF(B1174="IT",J1174/Settings!$C$13,0)</f>
        <v/>
      </c>
      <c r="P1174" s="23">
        <f>L1174+N1174+O1174</f>
        <v/>
      </c>
    </row>
    <row r="1175">
      <c r="A1175" s="5" t="inlineStr">
        <is>
          <t>E01794</t>
        </is>
      </c>
      <c r="B1175" s="5" t="inlineStr">
        <is>
          <t>IT</t>
        </is>
      </c>
      <c r="C1175" s="5" t="inlineStr">
        <is>
          <t>Customer Service</t>
        </is>
      </c>
      <c r="D1175" s="5" t="inlineStr">
        <is>
          <t>L2</t>
        </is>
      </c>
      <c r="E1175" s="5" t="n">
        <v>1</v>
      </c>
      <c r="F1175" s="5" t="n">
        <v>32550</v>
      </c>
      <c r="G1175" s="41" t="n">
        <v>43687</v>
      </c>
      <c r="H1175" s="41" t="n"/>
      <c r="I1175" s="42">
        <f>IF(H1175="",DATE(2099,12,31),H1175)</f>
        <v/>
      </c>
      <c r="J1175" s="23">
        <f>F1175*E1175</f>
        <v/>
      </c>
      <c r="K1175" s="23">
        <f>J1175*INDEX(Settings!$C$31:$C$36,MATCH(D1175,Settings!$B$31:$B$36,0))</f>
        <v/>
      </c>
      <c r="L1175" s="23">
        <f>J1175+K1175</f>
        <v/>
      </c>
      <c r="M1175" s="23">
        <f>MIN(L1175,Settings!$C$25)</f>
        <v/>
      </c>
      <c r="N1175" s="23">
        <f>IF(B1175="IT",L1175*Settings!$C$11+L1175*Settings!$C$12,M1175*Settings!$C$16+M1175*Settings!$C$17+L1175*Settings!$C$18+L1175*Settings!$C$19+L1175*Settings!$C$20+L1175*Settings!$C$21*Settings!$C$22)</f>
        <v/>
      </c>
      <c r="O1175" s="23">
        <f>IF(B1175="IT",J1175/Settings!$C$13,0)</f>
        <v/>
      </c>
      <c r="P1175" s="23">
        <f>L1175+N1175+O1175</f>
        <v/>
      </c>
    </row>
    <row r="1176">
      <c r="A1176" s="5" t="inlineStr">
        <is>
          <t>E01795</t>
        </is>
      </c>
      <c r="B1176" s="5" t="inlineStr">
        <is>
          <t>IT</t>
        </is>
      </c>
      <c r="C1176" s="5" t="inlineStr">
        <is>
          <t>Operations</t>
        </is>
      </c>
      <c r="D1176" s="5" t="inlineStr">
        <is>
          <t>L2</t>
        </is>
      </c>
      <c r="E1176" s="5" t="n">
        <v>1</v>
      </c>
      <c r="F1176" s="5" t="n">
        <v>30450</v>
      </c>
      <c r="G1176" s="41" t="n">
        <v>43814</v>
      </c>
      <c r="H1176" s="41" t="n"/>
      <c r="I1176" s="42">
        <f>IF(H1176="",DATE(2099,12,31),H1176)</f>
        <v/>
      </c>
      <c r="J1176" s="23">
        <f>F1176*E1176</f>
        <v/>
      </c>
      <c r="K1176" s="23">
        <f>J1176*INDEX(Settings!$C$31:$C$36,MATCH(D1176,Settings!$B$31:$B$36,0))</f>
        <v/>
      </c>
      <c r="L1176" s="23">
        <f>J1176+K1176</f>
        <v/>
      </c>
      <c r="M1176" s="23">
        <f>MIN(L1176,Settings!$C$25)</f>
        <v/>
      </c>
      <c r="N1176" s="23">
        <f>IF(B1176="IT",L1176*Settings!$C$11+L1176*Settings!$C$12,M1176*Settings!$C$16+M1176*Settings!$C$17+L1176*Settings!$C$18+L1176*Settings!$C$19+L1176*Settings!$C$20+L1176*Settings!$C$21*Settings!$C$22)</f>
        <v/>
      </c>
      <c r="O1176" s="23">
        <f>IF(B1176="IT",J1176/Settings!$C$13,0)</f>
        <v/>
      </c>
      <c r="P1176" s="23">
        <f>L1176+N1176+O1176</f>
        <v/>
      </c>
    </row>
    <row r="1177">
      <c r="A1177" s="5" t="inlineStr">
        <is>
          <t>E01797</t>
        </is>
      </c>
      <c r="B1177" s="5" t="inlineStr">
        <is>
          <t>PL</t>
        </is>
      </c>
      <c r="C1177" s="5" t="inlineStr">
        <is>
          <t>Customer Service</t>
        </is>
      </c>
      <c r="D1177" s="5" t="inlineStr">
        <is>
          <t>L3</t>
        </is>
      </c>
      <c r="E1177" s="5" t="n">
        <v>1</v>
      </c>
      <c r="F1177" s="5" t="n">
        <v>29900</v>
      </c>
      <c r="G1177" s="41" t="n">
        <v>44746</v>
      </c>
      <c r="H1177" s="41" t="n"/>
      <c r="I1177" s="42">
        <f>IF(H1177="",DATE(2099,12,31),H1177)</f>
        <v/>
      </c>
      <c r="J1177" s="23">
        <f>F1177*E1177</f>
        <v/>
      </c>
      <c r="K1177" s="23">
        <f>J1177*INDEX(Settings!$C$31:$C$36,MATCH(D1177,Settings!$B$31:$B$36,0))</f>
        <v/>
      </c>
      <c r="L1177" s="23">
        <f>J1177+K1177</f>
        <v/>
      </c>
      <c r="M1177" s="23">
        <f>MIN(L1177,Settings!$C$25)</f>
        <v/>
      </c>
      <c r="N1177" s="23">
        <f>IF(B1177="IT",L1177*Settings!$C$11+L1177*Settings!$C$12,M1177*Settings!$C$16+M1177*Settings!$C$17+L1177*Settings!$C$18+L1177*Settings!$C$19+L1177*Settings!$C$20+L1177*Settings!$C$21*Settings!$C$22)</f>
        <v/>
      </c>
      <c r="O1177" s="23">
        <f>IF(B1177="IT",J1177/Settings!$C$13,0)</f>
        <v/>
      </c>
      <c r="P1177" s="23">
        <f>L1177+N1177+O1177</f>
        <v/>
      </c>
    </row>
    <row r="1178">
      <c r="A1178" s="5" t="inlineStr">
        <is>
          <t>E01798</t>
        </is>
      </c>
      <c r="B1178" s="5" t="inlineStr">
        <is>
          <t>IT</t>
        </is>
      </c>
      <c r="C1178" s="5" t="inlineStr">
        <is>
          <t>Sales</t>
        </is>
      </c>
      <c r="D1178" s="5" t="inlineStr">
        <is>
          <t>L1</t>
        </is>
      </c>
      <c r="E1178" s="5" t="n">
        <v>0.8</v>
      </c>
      <c r="F1178" s="5" t="n">
        <v>29600</v>
      </c>
      <c r="G1178" s="41" t="n">
        <v>45346</v>
      </c>
      <c r="H1178" s="41" t="n"/>
      <c r="I1178" s="42">
        <f>IF(H1178="",DATE(2099,12,31),H1178)</f>
        <v/>
      </c>
      <c r="J1178" s="23">
        <f>F1178*E1178</f>
        <v/>
      </c>
      <c r="K1178" s="23">
        <f>J1178*INDEX(Settings!$C$31:$C$36,MATCH(D1178,Settings!$B$31:$B$36,0))</f>
        <v/>
      </c>
      <c r="L1178" s="23">
        <f>J1178+K1178</f>
        <v/>
      </c>
      <c r="M1178" s="23">
        <f>MIN(L1178,Settings!$C$25)</f>
        <v/>
      </c>
      <c r="N1178" s="23">
        <f>IF(B1178="IT",L1178*Settings!$C$11+L1178*Settings!$C$12,M1178*Settings!$C$16+M1178*Settings!$C$17+L1178*Settings!$C$18+L1178*Settings!$C$19+L1178*Settings!$C$20+L1178*Settings!$C$21*Settings!$C$22)</f>
        <v/>
      </c>
      <c r="O1178" s="23">
        <f>IF(B1178="IT",J1178/Settings!$C$13,0)</f>
        <v/>
      </c>
      <c r="P1178" s="23">
        <f>L1178+N1178+O1178</f>
        <v/>
      </c>
    </row>
    <row r="1179">
      <c r="A1179" s="5" t="inlineStr">
        <is>
          <t>E01799</t>
        </is>
      </c>
      <c r="B1179" s="5" t="inlineStr">
        <is>
          <t>IT</t>
        </is>
      </c>
      <c r="C1179" s="5" t="inlineStr">
        <is>
          <t>Operations</t>
        </is>
      </c>
      <c r="D1179" s="5" t="inlineStr">
        <is>
          <t>L2</t>
        </is>
      </c>
      <c r="E1179" s="5" t="n">
        <v>1</v>
      </c>
      <c r="F1179" s="5" t="n">
        <v>32850</v>
      </c>
      <c r="G1179" s="41" t="n">
        <v>45544</v>
      </c>
      <c r="H1179" s="41" t="n"/>
      <c r="I1179" s="42">
        <f>IF(H1179="",DATE(2099,12,31),H1179)</f>
        <v/>
      </c>
      <c r="J1179" s="23">
        <f>F1179*E1179</f>
        <v/>
      </c>
      <c r="K1179" s="23">
        <f>J1179*INDEX(Settings!$C$31:$C$36,MATCH(D1179,Settings!$B$31:$B$36,0))</f>
        <v/>
      </c>
      <c r="L1179" s="23">
        <f>J1179+K1179</f>
        <v/>
      </c>
      <c r="M1179" s="23">
        <f>MIN(L1179,Settings!$C$25)</f>
        <v/>
      </c>
      <c r="N1179" s="23">
        <f>IF(B1179="IT",L1179*Settings!$C$11+L1179*Settings!$C$12,M1179*Settings!$C$16+M1179*Settings!$C$17+L1179*Settings!$C$18+L1179*Settings!$C$19+L1179*Settings!$C$20+L1179*Settings!$C$21*Settings!$C$22)</f>
        <v/>
      </c>
      <c r="O1179" s="23">
        <f>IF(B1179="IT",J1179/Settings!$C$13,0)</f>
        <v/>
      </c>
      <c r="P1179" s="23">
        <f>L1179+N1179+O1179</f>
        <v/>
      </c>
    </row>
    <row r="1180">
      <c r="A1180" s="5" t="inlineStr">
        <is>
          <t>E01800</t>
        </is>
      </c>
      <c r="B1180" s="5" t="inlineStr">
        <is>
          <t>PL</t>
        </is>
      </c>
      <c r="C1180" s="5" t="inlineStr">
        <is>
          <t>HR</t>
        </is>
      </c>
      <c r="D1180" s="5" t="inlineStr">
        <is>
          <t>L3</t>
        </is>
      </c>
      <c r="E1180" s="5" t="n">
        <v>1</v>
      </c>
      <c r="F1180" s="5" t="n">
        <v>30850</v>
      </c>
      <c r="G1180" s="41" t="n">
        <v>46010</v>
      </c>
      <c r="H1180" s="41" t="n"/>
      <c r="I1180" s="42">
        <f>IF(H1180="",DATE(2099,12,31),H1180)</f>
        <v/>
      </c>
      <c r="J1180" s="23">
        <f>F1180*E1180</f>
        <v/>
      </c>
      <c r="K1180" s="23">
        <f>J1180*INDEX(Settings!$C$31:$C$36,MATCH(D1180,Settings!$B$31:$B$36,0))</f>
        <v/>
      </c>
      <c r="L1180" s="23">
        <f>J1180+K1180</f>
        <v/>
      </c>
      <c r="M1180" s="23">
        <f>MIN(L1180,Settings!$C$25)</f>
        <v/>
      </c>
      <c r="N1180" s="23">
        <f>IF(B1180="IT",L1180*Settings!$C$11+L1180*Settings!$C$12,M1180*Settings!$C$16+M1180*Settings!$C$17+L1180*Settings!$C$18+L1180*Settings!$C$19+L1180*Settings!$C$20+L1180*Settings!$C$21*Settings!$C$22)</f>
        <v/>
      </c>
      <c r="O1180" s="23">
        <f>IF(B1180="IT",J1180/Settings!$C$13,0)</f>
        <v/>
      </c>
      <c r="P1180" s="23">
        <f>L1180+N1180+O1180</f>
        <v/>
      </c>
    </row>
    <row r="1181">
      <c r="A1181" s="5" t="inlineStr">
        <is>
          <t>E01801</t>
        </is>
      </c>
      <c r="B1181" s="5" t="inlineStr">
        <is>
          <t>PL</t>
        </is>
      </c>
      <c r="C1181" s="5" t="inlineStr">
        <is>
          <t>Operations</t>
        </is>
      </c>
      <c r="D1181" s="5" t="inlineStr">
        <is>
          <t>L2</t>
        </is>
      </c>
      <c r="E1181" s="5" t="n">
        <v>1</v>
      </c>
      <c r="F1181" s="5" t="n">
        <v>26450</v>
      </c>
      <c r="G1181" s="41" t="n">
        <v>44882</v>
      </c>
      <c r="H1181" s="41" t="n"/>
      <c r="I1181" s="42">
        <f>IF(H1181="",DATE(2099,12,31),H1181)</f>
        <v/>
      </c>
      <c r="J1181" s="23">
        <f>F1181*E1181</f>
        <v/>
      </c>
      <c r="K1181" s="23">
        <f>J1181*INDEX(Settings!$C$31:$C$36,MATCH(D1181,Settings!$B$31:$B$36,0))</f>
        <v/>
      </c>
      <c r="L1181" s="23">
        <f>J1181+K1181</f>
        <v/>
      </c>
      <c r="M1181" s="23">
        <f>MIN(L1181,Settings!$C$25)</f>
        <v/>
      </c>
      <c r="N1181" s="23">
        <f>IF(B1181="IT",L1181*Settings!$C$11+L1181*Settings!$C$12,M1181*Settings!$C$16+M1181*Settings!$C$17+L1181*Settings!$C$18+L1181*Settings!$C$19+L1181*Settings!$C$20+L1181*Settings!$C$21*Settings!$C$22)</f>
        <v/>
      </c>
      <c r="O1181" s="23">
        <f>IF(B1181="IT",J1181/Settings!$C$13,0)</f>
        <v/>
      </c>
      <c r="P1181" s="23">
        <f>L1181+N1181+O1181</f>
        <v/>
      </c>
    </row>
    <row r="1182">
      <c r="A1182" s="5" t="inlineStr">
        <is>
          <t>E01803</t>
        </is>
      </c>
      <c r="B1182" s="5" t="inlineStr">
        <is>
          <t>PL</t>
        </is>
      </c>
      <c r="C1182" s="5" t="inlineStr">
        <is>
          <t>Customer Service</t>
        </is>
      </c>
      <c r="D1182" s="5" t="inlineStr">
        <is>
          <t>L3</t>
        </is>
      </c>
      <c r="E1182" s="5" t="n">
        <v>0.8</v>
      </c>
      <c r="F1182" s="5" t="n">
        <v>29650</v>
      </c>
      <c r="G1182" s="41" t="n">
        <v>45814</v>
      </c>
      <c r="H1182" s="41" t="n"/>
      <c r="I1182" s="42">
        <f>IF(H1182="",DATE(2099,12,31),H1182)</f>
        <v/>
      </c>
      <c r="J1182" s="23">
        <f>F1182*E1182</f>
        <v/>
      </c>
      <c r="K1182" s="23">
        <f>J1182*INDEX(Settings!$C$31:$C$36,MATCH(D1182,Settings!$B$31:$B$36,0))</f>
        <v/>
      </c>
      <c r="L1182" s="23">
        <f>J1182+K1182</f>
        <v/>
      </c>
      <c r="M1182" s="23">
        <f>MIN(L1182,Settings!$C$25)</f>
        <v/>
      </c>
      <c r="N1182" s="23">
        <f>IF(B1182="IT",L1182*Settings!$C$11+L1182*Settings!$C$12,M1182*Settings!$C$16+M1182*Settings!$C$17+L1182*Settings!$C$18+L1182*Settings!$C$19+L1182*Settings!$C$20+L1182*Settings!$C$21*Settings!$C$22)</f>
        <v/>
      </c>
      <c r="O1182" s="23">
        <f>IF(B1182="IT",J1182/Settings!$C$13,0)</f>
        <v/>
      </c>
      <c r="P1182" s="23">
        <f>L1182+N1182+O1182</f>
        <v/>
      </c>
    </row>
    <row r="1183">
      <c r="A1183" s="5" t="inlineStr">
        <is>
          <t>E01804</t>
        </is>
      </c>
      <c r="B1183" s="5" t="inlineStr">
        <is>
          <t>PL</t>
        </is>
      </c>
      <c r="C1183" s="5" t="inlineStr">
        <is>
          <t>Customer Service</t>
        </is>
      </c>
      <c r="D1183" s="5" t="inlineStr">
        <is>
          <t>L2</t>
        </is>
      </c>
      <c r="E1183" s="5" t="n">
        <v>1</v>
      </c>
      <c r="F1183" s="5" t="n">
        <v>24400</v>
      </c>
      <c r="G1183" s="41" t="n">
        <v>45466</v>
      </c>
      <c r="H1183" s="41" t="n"/>
      <c r="I1183" s="42">
        <f>IF(H1183="",DATE(2099,12,31),H1183)</f>
        <v/>
      </c>
      <c r="J1183" s="23">
        <f>F1183*E1183</f>
        <v/>
      </c>
      <c r="K1183" s="23">
        <f>J1183*INDEX(Settings!$C$31:$C$36,MATCH(D1183,Settings!$B$31:$B$36,0))</f>
        <v/>
      </c>
      <c r="L1183" s="23">
        <f>J1183+K1183</f>
        <v/>
      </c>
      <c r="M1183" s="23">
        <f>MIN(L1183,Settings!$C$25)</f>
        <v/>
      </c>
      <c r="N1183" s="23">
        <f>IF(B1183="IT",L1183*Settings!$C$11+L1183*Settings!$C$12,M1183*Settings!$C$16+M1183*Settings!$C$17+L1183*Settings!$C$18+L1183*Settings!$C$19+L1183*Settings!$C$20+L1183*Settings!$C$21*Settings!$C$22)</f>
        <v/>
      </c>
      <c r="O1183" s="23">
        <f>IF(B1183="IT",J1183/Settings!$C$13,0)</f>
        <v/>
      </c>
      <c r="P1183" s="23">
        <f>L1183+N1183+O1183</f>
        <v/>
      </c>
    </row>
    <row r="1184">
      <c r="A1184" s="5" t="inlineStr">
        <is>
          <t>E01805</t>
        </is>
      </c>
      <c r="B1184" s="5" t="inlineStr">
        <is>
          <t>IT</t>
        </is>
      </c>
      <c r="C1184" s="5" t="inlineStr">
        <is>
          <t>Sales</t>
        </is>
      </c>
      <c r="D1184" s="5" t="inlineStr">
        <is>
          <t>L2</t>
        </is>
      </c>
      <c r="E1184" s="5" t="n">
        <v>1</v>
      </c>
      <c r="F1184" s="5" t="n">
        <v>30750</v>
      </c>
      <c r="G1184" s="41" t="n">
        <v>45669</v>
      </c>
      <c r="H1184" s="41" t="n">
        <v>45890</v>
      </c>
      <c r="I1184" s="42">
        <f>IF(H1184="",DATE(2099,12,31),H1184)</f>
        <v/>
      </c>
      <c r="J1184" s="23">
        <f>F1184*E1184</f>
        <v/>
      </c>
      <c r="K1184" s="23">
        <f>J1184*INDEX(Settings!$C$31:$C$36,MATCH(D1184,Settings!$B$31:$B$36,0))</f>
        <v/>
      </c>
      <c r="L1184" s="23">
        <f>J1184+K1184</f>
        <v/>
      </c>
      <c r="M1184" s="23">
        <f>MIN(L1184,Settings!$C$25)</f>
        <v/>
      </c>
      <c r="N1184" s="23">
        <f>IF(B1184="IT",L1184*Settings!$C$11+L1184*Settings!$C$12,M1184*Settings!$C$16+M1184*Settings!$C$17+L1184*Settings!$C$18+L1184*Settings!$C$19+L1184*Settings!$C$20+L1184*Settings!$C$21*Settings!$C$22)</f>
        <v/>
      </c>
      <c r="O1184" s="23">
        <f>IF(B1184="IT",J1184/Settings!$C$13,0)</f>
        <v/>
      </c>
      <c r="P1184" s="23">
        <f>L1184+N1184+O1184</f>
        <v/>
      </c>
    </row>
    <row r="1185">
      <c r="A1185" s="5" t="inlineStr">
        <is>
          <t>E01807</t>
        </is>
      </c>
      <c r="B1185" s="5" t="inlineStr">
        <is>
          <t>PL</t>
        </is>
      </c>
      <c r="C1185" s="5" t="inlineStr">
        <is>
          <t>Sales</t>
        </is>
      </c>
      <c r="D1185" s="5" t="inlineStr">
        <is>
          <t>L1</t>
        </is>
      </c>
      <c r="E1185" s="5" t="n">
        <v>1</v>
      </c>
      <c r="F1185" s="5" t="n">
        <v>23000</v>
      </c>
      <c r="G1185" s="41" t="n">
        <v>45635</v>
      </c>
      <c r="H1185" s="41" t="n"/>
      <c r="I1185" s="42">
        <f>IF(H1185="",DATE(2099,12,31),H1185)</f>
        <v/>
      </c>
      <c r="J1185" s="23">
        <f>F1185*E1185</f>
        <v/>
      </c>
      <c r="K1185" s="23">
        <f>J1185*INDEX(Settings!$C$31:$C$36,MATCH(D1185,Settings!$B$31:$B$36,0))</f>
        <v/>
      </c>
      <c r="L1185" s="23">
        <f>J1185+K1185</f>
        <v/>
      </c>
      <c r="M1185" s="23">
        <f>MIN(L1185,Settings!$C$25)</f>
        <v/>
      </c>
      <c r="N1185" s="23">
        <f>IF(B1185="IT",L1185*Settings!$C$11+L1185*Settings!$C$12,M1185*Settings!$C$16+M1185*Settings!$C$17+L1185*Settings!$C$18+L1185*Settings!$C$19+L1185*Settings!$C$20+L1185*Settings!$C$21*Settings!$C$22)</f>
        <v/>
      </c>
      <c r="O1185" s="23">
        <f>IF(B1185="IT",J1185/Settings!$C$13,0)</f>
        <v/>
      </c>
      <c r="P1185" s="23">
        <f>L1185+N1185+O1185</f>
        <v/>
      </c>
    </row>
    <row r="1186">
      <c r="A1186" s="5" t="inlineStr">
        <is>
          <t>E01809</t>
        </is>
      </c>
      <c r="B1186" s="5" t="inlineStr">
        <is>
          <t>PL</t>
        </is>
      </c>
      <c r="C1186" s="5" t="inlineStr">
        <is>
          <t>Operations</t>
        </is>
      </c>
      <c r="D1186" s="5" t="inlineStr">
        <is>
          <t>L1</t>
        </is>
      </c>
      <c r="E1186" s="5" t="n">
        <v>1</v>
      </c>
      <c r="F1186" s="5" t="n">
        <v>24700</v>
      </c>
      <c r="G1186" s="41" t="n">
        <v>45403</v>
      </c>
      <c r="H1186" s="41" t="n"/>
      <c r="I1186" s="42">
        <f>IF(H1186="",DATE(2099,12,31),H1186)</f>
        <v/>
      </c>
      <c r="J1186" s="23">
        <f>F1186*E1186</f>
        <v/>
      </c>
      <c r="K1186" s="23">
        <f>J1186*INDEX(Settings!$C$31:$C$36,MATCH(D1186,Settings!$B$31:$B$36,0))</f>
        <v/>
      </c>
      <c r="L1186" s="23">
        <f>J1186+K1186</f>
        <v/>
      </c>
      <c r="M1186" s="23">
        <f>MIN(L1186,Settings!$C$25)</f>
        <v/>
      </c>
      <c r="N1186" s="23">
        <f>IF(B1186="IT",L1186*Settings!$C$11+L1186*Settings!$C$12,M1186*Settings!$C$16+M1186*Settings!$C$17+L1186*Settings!$C$18+L1186*Settings!$C$19+L1186*Settings!$C$20+L1186*Settings!$C$21*Settings!$C$22)</f>
        <v/>
      </c>
      <c r="O1186" s="23">
        <f>IF(B1186="IT",J1186/Settings!$C$13,0)</f>
        <v/>
      </c>
      <c r="P1186" s="23">
        <f>L1186+N1186+O1186</f>
        <v/>
      </c>
    </row>
    <row r="1187">
      <c r="A1187" s="5" t="inlineStr">
        <is>
          <t>E01810</t>
        </is>
      </c>
      <c r="B1187" s="5" t="inlineStr">
        <is>
          <t>PL</t>
        </is>
      </c>
      <c r="C1187" s="5" t="inlineStr">
        <is>
          <t>Customer Service</t>
        </is>
      </c>
      <c r="D1187" s="5" t="inlineStr">
        <is>
          <t>L2</t>
        </is>
      </c>
      <c r="E1187" s="5" t="n">
        <v>0.8</v>
      </c>
      <c r="F1187" s="5" t="n">
        <v>24450</v>
      </c>
      <c r="G1187" s="41" t="n">
        <v>44995</v>
      </c>
      <c r="H1187" s="41" t="n"/>
      <c r="I1187" s="42">
        <f>IF(H1187="",DATE(2099,12,31),H1187)</f>
        <v/>
      </c>
      <c r="J1187" s="23">
        <f>F1187*E1187</f>
        <v/>
      </c>
      <c r="K1187" s="23">
        <f>J1187*INDEX(Settings!$C$31:$C$36,MATCH(D1187,Settings!$B$31:$B$36,0))</f>
        <v/>
      </c>
      <c r="L1187" s="23">
        <f>J1187+K1187</f>
        <v/>
      </c>
      <c r="M1187" s="23">
        <f>MIN(L1187,Settings!$C$25)</f>
        <v/>
      </c>
      <c r="N1187" s="23">
        <f>IF(B1187="IT",L1187*Settings!$C$11+L1187*Settings!$C$12,M1187*Settings!$C$16+M1187*Settings!$C$17+L1187*Settings!$C$18+L1187*Settings!$C$19+L1187*Settings!$C$20+L1187*Settings!$C$21*Settings!$C$22)</f>
        <v/>
      </c>
      <c r="O1187" s="23">
        <f>IF(B1187="IT",J1187/Settings!$C$13,0)</f>
        <v/>
      </c>
      <c r="P1187" s="23">
        <f>L1187+N1187+O1187</f>
        <v/>
      </c>
    </row>
    <row r="1188">
      <c r="A1188" s="5" t="inlineStr">
        <is>
          <t>E01811</t>
        </is>
      </c>
      <c r="B1188" s="5" t="inlineStr">
        <is>
          <t>PL</t>
        </is>
      </c>
      <c r="C1188" s="5" t="inlineStr">
        <is>
          <t>Customer Service</t>
        </is>
      </c>
      <c r="D1188" s="5" t="inlineStr">
        <is>
          <t>L3</t>
        </is>
      </c>
      <c r="E1188" s="5" t="n">
        <v>1</v>
      </c>
      <c r="F1188" s="5" t="n">
        <v>34600</v>
      </c>
      <c r="G1188" s="41" t="n">
        <v>44847</v>
      </c>
      <c r="H1188" s="41" t="n"/>
      <c r="I1188" s="42">
        <f>IF(H1188="",DATE(2099,12,31),H1188)</f>
        <v/>
      </c>
      <c r="J1188" s="23">
        <f>F1188*E1188</f>
        <v/>
      </c>
      <c r="K1188" s="23">
        <f>J1188*INDEX(Settings!$C$31:$C$36,MATCH(D1188,Settings!$B$31:$B$36,0))</f>
        <v/>
      </c>
      <c r="L1188" s="23">
        <f>J1188+K1188</f>
        <v/>
      </c>
      <c r="M1188" s="23">
        <f>MIN(L1188,Settings!$C$25)</f>
        <v/>
      </c>
      <c r="N1188" s="23">
        <f>IF(B1188="IT",L1188*Settings!$C$11+L1188*Settings!$C$12,M1188*Settings!$C$16+M1188*Settings!$C$17+L1188*Settings!$C$18+L1188*Settings!$C$19+L1188*Settings!$C$20+L1188*Settings!$C$21*Settings!$C$22)</f>
        <v/>
      </c>
      <c r="O1188" s="23">
        <f>IF(B1188="IT",J1188/Settings!$C$13,0)</f>
        <v/>
      </c>
      <c r="P1188" s="23">
        <f>L1188+N1188+O1188</f>
        <v/>
      </c>
    </row>
    <row r="1189">
      <c r="A1189" s="5" t="inlineStr">
        <is>
          <t>E01812</t>
        </is>
      </c>
      <c r="B1189" s="5" t="inlineStr">
        <is>
          <t>PL</t>
        </is>
      </c>
      <c r="C1189" s="5" t="inlineStr">
        <is>
          <t>Finance</t>
        </is>
      </c>
      <c r="D1189" s="5" t="inlineStr">
        <is>
          <t>L4</t>
        </is>
      </c>
      <c r="E1189" s="5" t="n">
        <v>1</v>
      </c>
      <c r="F1189" s="5" t="n">
        <v>44650</v>
      </c>
      <c r="G1189" s="41" t="n">
        <v>46132</v>
      </c>
      <c r="H1189" s="41" t="n"/>
      <c r="I1189" s="42">
        <f>IF(H1189="",DATE(2099,12,31),H1189)</f>
        <v/>
      </c>
      <c r="J1189" s="23">
        <f>F1189*E1189</f>
        <v/>
      </c>
      <c r="K1189" s="23">
        <f>J1189*INDEX(Settings!$C$31:$C$36,MATCH(D1189,Settings!$B$31:$B$36,0))</f>
        <v/>
      </c>
      <c r="L1189" s="23">
        <f>J1189+K1189</f>
        <v/>
      </c>
      <c r="M1189" s="23">
        <f>MIN(L1189,Settings!$C$25)</f>
        <v/>
      </c>
      <c r="N1189" s="23">
        <f>IF(B1189="IT",L1189*Settings!$C$11+L1189*Settings!$C$12,M1189*Settings!$C$16+M1189*Settings!$C$17+L1189*Settings!$C$18+L1189*Settings!$C$19+L1189*Settings!$C$20+L1189*Settings!$C$21*Settings!$C$22)</f>
        <v/>
      </c>
      <c r="O1189" s="23">
        <f>IF(B1189="IT",J1189/Settings!$C$13,0)</f>
        <v/>
      </c>
      <c r="P1189" s="23">
        <f>L1189+N1189+O1189</f>
        <v/>
      </c>
    </row>
    <row r="1190">
      <c r="A1190" s="5" t="inlineStr">
        <is>
          <t>E01813</t>
        </is>
      </c>
      <c r="B1190" s="5" t="inlineStr">
        <is>
          <t>PL</t>
        </is>
      </c>
      <c r="C1190" s="5" t="inlineStr">
        <is>
          <t>HR</t>
        </is>
      </c>
      <c r="D1190" s="5" t="inlineStr">
        <is>
          <t>L1</t>
        </is>
      </c>
      <c r="E1190" s="5" t="n">
        <v>1</v>
      </c>
      <c r="F1190" s="5" t="n">
        <v>19000</v>
      </c>
      <c r="G1190" s="41" t="n">
        <v>45602</v>
      </c>
      <c r="H1190" s="41" t="n"/>
      <c r="I1190" s="42">
        <f>IF(H1190="",DATE(2099,12,31),H1190)</f>
        <v/>
      </c>
      <c r="J1190" s="23">
        <f>F1190*E1190</f>
        <v/>
      </c>
      <c r="K1190" s="23">
        <f>J1190*INDEX(Settings!$C$31:$C$36,MATCH(D1190,Settings!$B$31:$B$36,0))</f>
        <v/>
      </c>
      <c r="L1190" s="23">
        <f>J1190+K1190</f>
        <v/>
      </c>
      <c r="M1190" s="23">
        <f>MIN(L1190,Settings!$C$25)</f>
        <v/>
      </c>
      <c r="N1190" s="23">
        <f>IF(B1190="IT",L1190*Settings!$C$11+L1190*Settings!$C$12,M1190*Settings!$C$16+M1190*Settings!$C$17+L1190*Settings!$C$18+L1190*Settings!$C$19+L1190*Settings!$C$20+L1190*Settings!$C$21*Settings!$C$22)</f>
        <v/>
      </c>
      <c r="O1190" s="23">
        <f>IF(B1190="IT",J1190/Settings!$C$13,0)</f>
        <v/>
      </c>
      <c r="P1190" s="23">
        <f>L1190+N1190+O1190</f>
        <v/>
      </c>
    </row>
    <row r="1191">
      <c r="A1191" s="5" t="inlineStr">
        <is>
          <t>E01817</t>
        </is>
      </c>
      <c r="B1191" s="5" t="inlineStr">
        <is>
          <t>IT</t>
        </is>
      </c>
      <c r="C1191" s="5" t="inlineStr">
        <is>
          <t>Customer Service</t>
        </is>
      </c>
      <c r="D1191" s="5" t="inlineStr">
        <is>
          <t>L3</t>
        </is>
      </c>
      <c r="E1191" s="5" t="n">
        <v>0.8</v>
      </c>
      <c r="F1191" s="5" t="n">
        <v>38550</v>
      </c>
      <c r="G1191" s="41" t="n">
        <v>43385</v>
      </c>
      <c r="H1191" s="41" t="n"/>
      <c r="I1191" s="42">
        <f>IF(H1191="",DATE(2099,12,31),H1191)</f>
        <v/>
      </c>
      <c r="J1191" s="23">
        <f>F1191*E1191</f>
        <v/>
      </c>
      <c r="K1191" s="23">
        <f>J1191*INDEX(Settings!$C$31:$C$36,MATCH(D1191,Settings!$B$31:$B$36,0))</f>
        <v/>
      </c>
      <c r="L1191" s="23">
        <f>J1191+K1191</f>
        <v/>
      </c>
      <c r="M1191" s="23">
        <f>MIN(L1191,Settings!$C$25)</f>
        <v/>
      </c>
      <c r="N1191" s="23">
        <f>IF(B1191="IT",L1191*Settings!$C$11+L1191*Settings!$C$12,M1191*Settings!$C$16+M1191*Settings!$C$17+L1191*Settings!$C$18+L1191*Settings!$C$19+L1191*Settings!$C$20+L1191*Settings!$C$21*Settings!$C$22)</f>
        <v/>
      </c>
      <c r="O1191" s="23">
        <f>IF(B1191="IT",J1191/Settings!$C$13,0)</f>
        <v/>
      </c>
      <c r="P1191" s="23">
        <f>L1191+N1191+O1191</f>
        <v/>
      </c>
    </row>
    <row r="1192">
      <c r="A1192" s="5" t="inlineStr">
        <is>
          <t>E01818</t>
        </is>
      </c>
      <c r="B1192" s="5" t="inlineStr">
        <is>
          <t>IT</t>
        </is>
      </c>
      <c r="C1192" s="5" t="inlineStr">
        <is>
          <t>Tech</t>
        </is>
      </c>
      <c r="D1192" s="5" t="inlineStr">
        <is>
          <t>L2</t>
        </is>
      </c>
      <c r="E1192" s="5" t="n">
        <v>1</v>
      </c>
      <c r="F1192" s="5" t="n">
        <v>34900</v>
      </c>
      <c r="G1192" s="41" t="n">
        <v>46034</v>
      </c>
      <c r="H1192" s="41" t="n">
        <v>46117</v>
      </c>
      <c r="I1192" s="42">
        <f>IF(H1192="",DATE(2099,12,31),H1192)</f>
        <v/>
      </c>
      <c r="J1192" s="23">
        <f>F1192*E1192</f>
        <v/>
      </c>
      <c r="K1192" s="23">
        <f>J1192*INDEX(Settings!$C$31:$C$36,MATCH(D1192,Settings!$B$31:$B$36,0))</f>
        <v/>
      </c>
      <c r="L1192" s="23">
        <f>J1192+K1192</f>
        <v/>
      </c>
      <c r="M1192" s="23">
        <f>MIN(L1192,Settings!$C$25)</f>
        <v/>
      </c>
      <c r="N1192" s="23">
        <f>IF(B1192="IT",L1192*Settings!$C$11+L1192*Settings!$C$12,M1192*Settings!$C$16+M1192*Settings!$C$17+L1192*Settings!$C$18+L1192*Settings!$C$19+L1192*Settings!$C$20+L1192*Settings!$C$21*Settings!$C$22)</f>
        <v/>
      </c>
      <c r="O1192" s="23">
        <f>IF(B1192="IT",J1192/Settings!$C$13,0)</f>
        <v/>
      </c>
      <c r="P1192" s="23">
        <f>L1192+N1192+O1192</f>
        <v/>
      </c>
    </row>
    <row r="1193">
      <c r="A1193" s="5" t="inlineStr">
        <is>
          <t>E01819</t>
        </is>
      </c>
      <c r="B1193" s="5" t="inlineStr">
        <is>
          <t>PL</t>
        </is>
      </c>
      <c r="C1193" s="5" t="inlineStr">
        <is>
          <t>Operations</t>
        </is>
      </c>
      <c r="D1193" s="5" t="inlineStr">
        <is>
          <t>L1</t>
        </is>
      </c>
      <c r="E1193" s="5" t="n">
        <v>1</v>
      </c>
      <c r="F1193" s="5" t="n">
        <v>16250</v>
      </c>
      <c r="G1193" s="41" t="n">
        <v>46028</v>
      </c>
      <c r="H1193" s="41" t="n">
        <v>46137</v>
      </c>
      <c r="I1193" s="42">
        <f>IF(H1193="",DATE(2099,12,31),H1193)</f>
        <v/>
      </c>
      <c r="J1193" s="23">
        <f>F1193*E1193</f>
        <v/>
      </c>
      <c r="K1193" s="23">
        <f>J1193*INDEX(Settings!$C$31:$C$36,MATCH(D1193,Settings!$B$31:$B$36,0))</f>
        <v/>
      </c>
      <c r="L1193" s="23">
        <f>J1193+K1193</f>
        <v/>
      </c>
      <c r="M1193" s="23">
        <f>MIN(L1193,Settings!$C$25)</f>
        <v/>
      </c>
      <c r="N1193" s="23">
        <f>IF(B1193="IT",L1193*Settings!$C$11+L1193*Settings!$C$12,M1193*Settings!$C$16+M1193*Settings!$C$17+L1193*Settings!$C$18+L1193*Settings!$C$19+L1193*Settings!$C$20+L1193*Settings!$C$21*Settings!$C$22)</f>
        <v/>
      </c>
      <c r="O1193" s="23">
        <f>IF(B1193="IT",J1193/Settings!$C$13,0)</f>
        <v/>
      </c>
      <c r="P1193" s="23">
        <f>L1193+N1193+O1193</f>
        <v/>
      </c>
    </row>
    <row r="1194">
      <c r="A1194" s="5" t="inlineStr">
        <is>
          <t>E01821</t>
        </is>
      </c>
      <c r="B1194" s="5" t="inlineStr">
        <is>
          <t>IT</t>
        </is>
      </c>
      <c r="C1194" s="5" t="inlineStr">
        <is>
          <t>Sales</t>
        </is>
      </c>
      <c r="D1194" s="5" t="inlineStr">
        <is>
          <t>L3</t>
        </is>
      </c>
      <c r="E1194" s="5" t="n">
        <v>1</v>
      </c>
      <c r="F1194" s="5" t="n">
        <v>34350</v>
      </c>
      <c r="G1194" s="41" t="n">
        <v>46060</v>
      </c>
      <c r="H1194" s="41" t="n"/>
      <c r="I1194" s="42">
        <f>IF(H1194="",DATE(2099,12,31),H1194)</f>
        <v/>
      </c>
      <c r="J1194" s="23">
        <f>F1194*E1194</f>
        <v/>
      </c>
      <c r="K1194" s="23">
        <f>J1194*INDEX(Settings!$C$31:$C$36,MATCH(D1194,Settings!$B$31:$B$36,0))</f>
        <v/>
      </c>
      <c r="L1194" s="23">
        <f>J1194+K1194</f>
        <v/>
      </c>
      <c r="M1194" s="23">
        <f>MIN(L1194,Settings!$C$25)</f>
        <v/>
      </c>
      <c r="N1194" s="23">
        <f>IF(B1194="IT",L1194*Settings!$C$11+L1194*Settings!$C$12,M1194*Settings!$C$16+M1194*Settings!$C$17+L1194*Settings!$C$18+L1194*Settings!$C$19+L1194*Settings!$C$20+L1194*Settings!$C$21*Settings!$C$22)</f>
        <v/>
      </c>
      <c r="O1194" s="23">
        <f>IF(B1194="IT",J1194/Settings!$C$13,0)</f>
        <v/>
      </c>
      <c r="P1194" s="23">
        <f>L1194+N1194+O1194</f>
        <v/>
      </c>
    </row>
    <row r="1195">
      <c r="A1195" s="5" t="inlineStr">
        <is>
          <t>E01822</t>
        </is>
      </c>
      <c r="B1195" s="5" t="inlineStr">
        <is>
          <t>IT</t>
        </is>
      </c>
      <c r="C1195" s="5" t="inlineStr">
        <is>
          <t>Operations</t>
        </is>
      </c>
      <c r="D1195" s="5" t="inlineStr">
        <is>
          <t>L1</t>
        </is>
      </c>
      <c r="E1195" s="5" t="n">
        <v>1</v>
      </c>
      <c r="F1195" s="5" t="n">
        <v>28200</v>
      </c>
      <c r="G1195" s="41" t="n">
        <v>45557</v>
      </c>
      <c r="H1195" s="41" t="n"/>
      <c r="I1195" s="42">
        <f>IF(H1195="",DATE(2099,12,31),H1195)</f>
        <v/>
      </c>
      <c r="J1195" s="23">
        <f>F1195*E1195</f>
        <v/>
      </c>
      <c r="K1195" s="23">
        <f>J1195*INDEX(Settings!$C$31:$C$36,MATCH(D1195,Settings!$B$31:$B$36,0))</f>
        <v/>
      </c>
      <c r="L1195" s="23">
        <f>J1195+K1195</f>
        <v/>
      </c>
      <c r="M1195" s="23">
        <f>MIN(L1195,Settings!$C$25)</f>
        <v/>
      </c>
      <c r="N1195" s="23">
        <f>IF(B1195="IT",L1195*Settings!$C$11+L1195*Settings!$C$12,M1195*Settings!$C$16+M1195*Settings!$C$17+L1195*Settings!$C$18+L1195*Settings!$C$19+L1195*Settings!$C$20+L1195*Settings!$C$21*Settings!$C$22)</f>
        <v/>
      </c>
      <c r="O1195" s="23">
        <f>IF(B1195="IT",J1195/Settings!$C$13,0)</f>
        <v/>
      </c>
      <c r="P1195" s="23">
        <f>L1195+N1195+O1195</f>
        <v/>
      </c>
    </row>
    <row r="1196">
      <c r="A1196" s="5" t="inlineStr">
        <is>
          <t>E01823</t>
        </is>
      </c>
      <c r="B1196" s="5" t="inlineStr">
        <is>
          <t>IT</t>
        </is>
      </c>
      <c r="C1196" s="5" t="inlineStr">
        <is>
          <t>Sales</t>
        </is>
      </c>
      <c r="D1196" s="5" t="inlineStr">
        <is>
          <t>L2</t>
        </is>
      </c>
      <c r="E1196" s="5" t="n">
        <v>1</v>
      </c>
      <c r="F1196" s="5" t="n">
        <v>34000</v>
      </c>
      <c r="G1196" s="41" t="n">
        <v>45723</v>
      </c>
      <c r="H1196" s="41" t="n"/>
      <c r="I1196" s="42">
        <f>IF(H1196="",DATE(2099,12,31),H1196)</f>
        <v/>
      </c>
      <c r="J1196" s="23">
        <f>F1196*E1196</f>
        <v/>
      </c>
      <c r="K1196" s="23">
        <f>J1196*INDEX(Settings!$C$31:$C$36,MATCH(D1196,Settings!$B$31:$B$36,0))</f>
        <v/>
      </c>
      <c r="L1196" s="23">
        <f>J1196+K1196</f>
        <v/>
      </c>
      <c r="M1196" s="23">
        <f>MIN(L1196,Settings!$C$25)</f>
        <v/>
      </c>
      <c r="N1196" s="23">
        <f>IF(B1196="IT",L1196*Settings!$C$11+L1196*Settings!$C$12,M1196*Settings!$C$16+M1196*Settings!$C$17+L1196*Settings!$C$18+L1196*Settings!$C$19+L1196*Settings!$C$20+L1196*Settings!$C$21*Settings!$C$22)</f>
        <v/>
      </c>
      <c r="O1196" s="23">
        <f>IF(B1196="IT",J1196/Settings!$C$13,0)</f>
        <v/>
      </c>
      <c r="P1196" s="23">
        <f>L1196+N1196+O1196</f>
        <v/>
      </c>
    </row>
    <row r="1197">
      <c r="A1197" s="5" t="inlineStr">
        <is>
          <t>E01824</t>
        </is>
      </c>
      <c r="B1197" s="5" t="inlineStr">
        <is>
          <t>PL</t>
        </is>
      </c>
      <c r="C1197" s="5" t="inlineStr">
        <is>
          <t>Operations</t>
        </is>
      </c>
      <c r="D1197" s="5" t="inlineStr">
        <is>
          <t>L4</t>
        </is>
      </c>
      <c r="E1197" s="5" t="n">
        <v>1</v>
      </c>
      <c r="F1197" s="5" t="n">
        <v>42150</v>
      </c>
      <c r="G1197" s="41" t="n">
        <v>43863</v>
      </c>
      <c r="H1197" s="41" t="n"/>
      <c r="I1197" s="42">
        <f>IF(H1197="",DATE(2099,12,31),H1197)</f>
        <v/>
      </c>
      <c r="J1197" s="23">
        <f>F1197*E1197</f>
        <v/>
      </c>
      <c r="K1197" s="23">
        <f>J1197*INDEX(Settings!$C$31:$C$36,MATCH(D1197,Settings!$B$31:$B$36,0))</f>
        <v/>
      </c>
      <c r="L1197" s="23">
        <f>J1197+K1197</f>
        <v/>
      </c>
      <c r="M1197" s="23">
        <f>MIN(L1197,Settings!$C$25)</f>
        <v/>
      </c>
      <c r="N1197" s="23">
        <f>IF(B1197="IT",L1197*Settings!$C$11+L1197*Settings!$C$12,M1197*Settings!$C$16+M1197*Settings!$C$17+L1197*Settings!$C$18+L1197*Settings!$C$19+L1197*Settings!$C$20+L1197*Settings!$C$21*Settings!$C$22)</f>
        <v/>
      </c>
      <c r="O1197" s="23">
        <f>IF(B1197="IT",J1197/Settings!$C$13,0)</f>
        <v/>
      </c>
      <c r="P1197" s="23">
        <f>L1197+N1197+O1197</f>
        <v/>
      </c>
    </row>
    <row r="1198">
      <c r="A1198" s="5" t="inlineStr">
        <is>
          <t>E01825</t>
        </is>
      </c>
      <c r="B1198" s="5" t="inlineStr">
        <is>
          <t>IT</t>
        </is>
      </c>
      <c r="C1198" s="5" t="inlineStr">
        <is>
          <t>Customer Service</t>
        </is>
      </c>
      <c r="D1198" s="5" t="inlineStr">
        <is>
          <t>L3</t>
        </is>
      </c>
      <c r="E1198" s="5" t="n">
        <v>1</v>
      </c>
      <c r="F1198" s="5" t="n">
        <v>30250</v>
      </c>
      <c r="G1198" s="41" t="n">
        <v>45833</v>
      </c>
      <c r="H1198" s="41" t="n"/>
      <c r="I1198" s="42">
        <f>IF(H1198="",DATE(2099,12,31),H1198)</f>
        <v/>
      </c>
      <c r="J1198" s="23">
        <f>F1198*E1198</f>
        <v/>
      </c>
      <c r="K1198" s="23">
        <f>J1198*INDEX(Settings!$C$31:$C$36,MATCH(D1198,Settings!$B$31:$B$36,0))</f>
        <v/>
      </c>
      <c r="L1198" s="23">
        <f>J1198+K1198</f>
        <v/>
      </c>
      <c r="M1198" s="23">
        <f>MIN(L1198,Settings!$C$25)</f>
        <v/>
      </c>
      <c r="N1198" s="23">
        <f>IF(B1198="IT",L1198*Settings!$C$11+L1198*Settings!$C$12,M1198*Settings!$C$16+M1198*Settings!$C$17+L1198*Settings!$C$18+L1198*Settings!$C$19+L1198*Settings!$C$20+L1198*Settings!$C$21*Settings!$C$22)</f>
        <v/>
      </c>
      <c r="O1198" s="23">
        <f>IF(B1198="IT",J1198/Settings!$C$13,0)</f>
        <v/>
      </c>
      <c r="P1198" s="23">
        <f>L1198+N1198+O1198</f>
        <v/>
      </c>
    </row>
    <row r="1199">
      <c r="A1199" s="5" t="inlineStr">
        <is>
          <t>E01826</t>
        </is>
      </c>
      <c r="B1199" s="5" t="inlineStr">
        <is>
          <t>PL</t>
        </is>
      </c>
      <c r="C1199" s="5" t="inlineStr">
        <is>
          <t>Operations</t>
        </is>
      </c>
      <c r="D1199" s="5" t="inlineStr">
        <is>
          <t>L1</t>
        </is>
      </c>
      <c r="E1199" s="5" t="n">
        <v>1</v>
      </c>
      <c r="F1199" s="5" t="n">
        <v>23500</v>
      </c>
      <c r="G1199" s="41" t="n">
        <v>45221</v>
      </c>
      <c r="H1199" s="41" t="n"/>
      <c r="I1199" s="42">
        <f>IF(H1199="",DATE(2099,12,31),H1199)</f>
        <v/>
      </c>
      <c r="J1199" s="23">
        <f>F1199*E1199</f>
        <v/>
      </c>
      <c r="K1199" s="23">
        <f>J1199*INDEX(Settings!$C$31:$C$36,MATCH(D1199,Settings!$B$31:$B$36,0))</f>
        <v/>
      </c>
      <c r="L1199" s="23">
        <f>J1199+K1199</f>
        <v/>
      </c>
      <c r="M1199" s="23">
        <f>MIN(L1199,Settings!$C$25)</f>
        <v/>
      </c>
      <c r="N1199" s="23">
        <f>IF(B1199="IT",L1199*Settings!$C$11+L1199*Settings!$C$12,M1199*Settings!$C$16+M1199*Settings!$C$17+L1199*Settings!$C$18+L1199*Settings!$C$19+L1199*Settings!$C$20+L1199*Settings!$C$21*Settings!$C$22)</f>
        <v/>
      </c>
      <c r="O1199" s="23">
        <f>IF(B1199="IT",J1199/Settings!$C$13,0)</f>
        <v/>
      </c>
      <c r="P1199" s="23">
        <f>L1199+N1199+O1199</f>
        <v/>
      </c>
    </row>
    <row r="1200">
      <c r="A1200" s="5" t="inlineStr">
        <is>
          <t>E01833</t>
        </is>
      </c>
      <c r="B1200" s="5" t="inlineStr">
        <is>
          <t>IT</t>
        </is>
      </c>
      <c r="C1200" s="5" t="inlineStr">
        <is>
          <t>Operations</t>
        </is>
      </c>
      <c r="D1200" s="5" t="inlineStr">
        <is>
          <t>L4</t>
        </is>
      </c>
      <c r="E1200" s="5" t="n">
        <v>0.8</v>
      </c>
      <c r="F1200" s="5" t="n">
        <v>47800</v>
      </c>
      <c r="G1200" s="41" t="n">
        <v>41645</v>
      </c>
      <c r="H1200" s="41" t="n"/>
      <c r="I1200" s="42">
        <f>IF(H1200="",DATE(2099,12,31),H1200)</f>
        <v/>
      </c>
      <c r="J1200" s="23">
        <f>F1200*E1200</f>
        <v/>
      </c>
      <c r="K1200" s="23">
        <f>J1200*INDEX(Settings!$C$31:$C$36,MATCH(D1200,Settings!$B$31:$B$36,0))</f>
        <v/>
      </c>
      <c r="L1200" s="23">
        <f>J1200+K1200</f>
        <v/>
      </c>
      <c r="M1200" s="23">
        <f>MIN(L1200,Settings!$C$25)</f>
        <v/>
      </c>
      <c r="N1200" s="23">
        <f>IF(B1200="IT",L1200*Settings!$C$11+L1200*Settings!$C$12,M1200*Settings!$C$16+M1200*Settings!$C$17+L1200*Settings!$C$18+L1200*Settings!$C$19+L1200*Settings!$C$20+L1200*Settings!$C$21*Settings!$C$22)</f>
        <v/>
      </c>
      <c r="O1200" s="23">
        <f>IF(B1200="IT",J1200/Settings!$C$13,0)</f>
        <v/>
      </c>
      <c r="P1200" s="23">
        <f>L1200+N1200+O1200</f>
        <v/>
      </c>
    </row>
    <row r="1201">
      <c r="A1201" s="5" t="inlineStr">
        <is>
          <t>E01834</t>
        </is>
      </c>
      <c r="B1201" s="5" t="inlineStr">
        <is>
          <t>PL</t>
        </is>
      </c>
      <c r="C1201" s="5" t="inlineStr">
        <is>
          <t>Customer Service</t>
        </is>
      </c>
      <c r="D1201" s="5" t="inlineStr">
        <is>
          <t>L2</t>
        </is>
      </c>
      <c r="E1201" s="5" t="n">
        <v>1</v>
      </c>
      <c r="F1201" s="5" t="n">
        <v>24600</v>
      </c>
      <c r="G1201" s="41" t="n">
        <v>44001</v>
      </c>
      <c r="H1201" s="41" t="n"/>
      <c r="I1201" s="42">
        <f>IF(H1201="",DATE(2099,12,31),H1201)</f>
        <v/>
      </c>
      <c r="J1201" s="23">
        <f>F1201*E1201</f>
        <v/>
      </c>
      <c r="K1201" s="23">
        <f>J1201*INDEX(Settings!$C$31:$C$36,MATCH(D1201,Settings!$B$31:$B$36,0))</f>
        <v/>
      </c>
      <c r="L1201" s="23">
        <f>J1201+K1201</f>
        <v/>
      </c>
      <c r="M1201" s="23">
        <f>MIN(L1201,Settings!$C$25)</f>
        <v/>
      </c>
      <c r="N1201" s="23">
        <f>IF(B1201="IT",L1201*Settings!$C$11+L1201*Settings!$C$12,M1201*Settings!$C$16+M1201*Settings!$C$17+L1201*Settings!$C$18+L1201*Settings!$C$19+L1201*Settings!$C$20+L1201*Settings!$C$21*Settings!$C$22)</f>
        <v/>
      </c>
      <c r="O1201" s="23">
        <f>IF(B1201="IT",J1201/Settings!$C$13,0)</f>
        <v/>
      </c>
      <c r="P1201" s="23">
        <f>L1201+N1201+O1201</f>
        <v/>
      </c>
    </row>
    <row r="1202">
      <c r="A1202" s="5" t="inlineStr">
        <is>
          <t>E01835</t>
        </is>
      </c>
      <c r="B1202" s="5" t="inlineStr">
        <is>
          <t>PL</t>
        </is>
      </c>
      <c r="C1202" s="5" t="inlineStr">
        <is>
          <t>HR</t>
        </is>
      </c>
      <c r="D1202" s="5" t="inlineStr">
        <is>
          <t>L5</t>
        </is>
      </c>
      <c r="E1202" s="5" t="n">
        <v>1</v>
      </c>
      <c r="F1202" s="5" t="n">
        <v>67800</v>
      </c>
      <c r="G1202" s="41" t="n">
        <v>42408</v>
      </c>
      <c r="H1202" s="41" t="n"/>
      <c r="I1202" s="42">
        <f>IF(H1202="",DATE(2099,12,31),H1202)</f>
        <v/>
      </c>
      <c r="J1202" s="23">
        <f>F1202*E1202</f>
        <v/>
      </c>
      <c r="K1202" s="23">
        <f>J1202*INDEX(Settings!$C$31:$C$36,MATCH(D1202,Settings!$B$31:$B$36,0))</f>
        <v/>
      </c>
      <c r="L1202" s="23">
        <f>J1202+K1202</f>
        <v/>
      </c>
      <c r="M1202" s="23">
        <f>MIN(L1202,Settings!$C$25)</f>
        <v/>
      </c>
      <c r="N1202" s="23">
        <f>IF(B1202="IT",L1202*Settings!$C$11+L1202*Settings!$C$12,M1202*Settings!$C$16+M1202*Settings!$C$17+L1202*Settings!$C$18+L1202*Settings!$C$19+L1202*Settings!$C$20+L1202*Settings!$C$21*Settings!$C$22)</f>
        <v/>
      </c>
      <c r="O1202" s="23">
        <f>IF(B1202="IT",J1202/Settings!$C$13,0)</f>
        <v/>
      </c>
      <c r="P1202" s="23">
        <f>L1202+N1202+O1202</f>
        <v/>
      </c>
    </row>
    <row r="1203">
      <c r="A1203" s="5" t="inlineStr">
        <is>
          <t>E01836</t>
        </is>
      </c>
      <c r="B1203" s="5" t="inlineStr">
        <is>
          <t>IT</t>
        </is>
      </c>
      <c r="C1203" s="5" t="inlineStr">
        <is>
          <t>Operations</t>
        </is>
      </c>
      <c r="D1203" s="5" t="inlineStr">
        <is>
          <t>L1</t>
        </is>
      </c>
      <c r="E1203" s="5" t="n">
        <v>1</v>
      </c>
      <c r="F1203" s="5" t="n">
        <v>24050</v>
      </c>
      <c r="G1203" s="41" t="n">
        <v>46006</v>
      </c>
      <c r="H1203" s="41" t="n"/>
      <c r="I1203" s="42">
        <f>IF(H1203="",DATE(2099,12,31),H1203)</f>
        <v/>
      </c>
      <c r="J1203" s="23">
        <f>F1203*E1203</f>
        <v/>
      </c>
      <c r="K1203" s="23">
        <f>J1203*INDEX(Settings!$C$31:$C$36,MATCH(D1203,Settings!$B$31:$B$36,0))</f>
        <v/>
      </c>
      <c r="L1203" s="23">
        <f>J1203+K1203</f>
        <v/>
      </c>
      <c r="M1203" s="23">
        <f>MIN(L1203,Settings!$C$25)</f>
        <v/>
      </c>
      <c r="N1203" s="23">
        <f>IF(B1203="IT",L1203*Settings!$C$11+L1203*Settings!$C$12,M1203*Settings!$C$16+M1203*Settings!$C$17+L1203*Settings!$C$18+L1203*Settings!$C$19+L1203*Settings!$C$20+L1203*Settings!$C$21*Settings!$C$22)</f>
        <v/>
      </c>
      <c r="O1203" s="23">
        <f>IF(B1203="IT",J1203/Settings!$C$13,0)</f>
        <v/>
      </c>
      <c r="P1203" s="23">
        <f>L1203+N1203+O1203</f>
        <v/>
      </c>
    </row>
    <row r="1204">
      <c r="A1204" s="5" t="inlineStr">
        <is>
          <t>E01837</t>
        </is>
      </c>
      <c r="B1204" s="5" t="inlineStr">
        <is>
          <t>IT</t>
        </is>
      </c>
      <c r="C1204" s="5" t="inlineStr">
        <is>
          <t>Operations</t>
        </is>
      </c>
      <c r="D1204" s="5" t="inlineStr">
        <is>
          <t>L2</t>
        </is>
      </c>
      <c r="E1204" s="5" t="n">
        <v>1</v>
      </c>
      <c r="F1204" s="5" t="n">
        <v>36200</v>
      </c>
      <c r="G1204" s="41" t="n">
        <v>44057</v>
      </c>
      <c r="H1204" s="41" t="n"/>
      <c r="I1204" s="42">
        <f>IF(H1204="",DATE(2099,12,31),H1204)</f>
        <v/>
      </c>
      <c r="J1204" s="23">
        <f>F1204*E1204</f>
        <v/>
      </c>
      <c r="K1204" s="23">
        <f>J1204*INDEX(Settings!$C$31:$C$36,MATCH(D1204,Settings!$B$31:$B$36,0))</f>
        <v/>
      </c>
      <c r="L1204" s="23">
        <f>J1204+K1204</f>
        <v/>
      </c>
      <c r="M1204" s="23">
        <f>MIN(L1204,Settings!$C$25)</f>
        <v/>
      </c>
      <c r="N1204" s="23">
        <f>IF(B1204="IT",L1204*Settings!$C$11+L1204*Settings!$C$12,M1204*Settings!$C$16+M1204*Settings!$C$17+L1204*Settings!$C$18+L1204*Settings!$C$19+L1204*Settings!$C$20+L1204*Settings!$C$21*Settings!$C$22)</f>
        <v/>
      </c>
      <c r="O1204" s="23">
        <f>IF(B1204="IT",J1204/Settings!$C$13,0)</f>
        <v/>
      </c>
      <c r="P1204" s="23">
        <f>L1204+N1204+O1204</f>
        <v/>
      </c>
    </row>
    <row r="1205">
      <c r="A1205" s="5" t="inlineStr">
        <is>
          <t>E01838</t>
        </is>
      </c>
      <c r="B1205" s="5" t="inlineStr">
        <is>
          <t>PL</t>
        </is>
      </c>
      <c r="C1205" s="5" t="inlineStr">
        <is>
          <t>Customer Service</t>
        </is>
      </c>
      <c r="D1205" s="5" t="inlineStr">
        <is>
          <t>L1</t>
        </is>
      </c>
      <c r="E1205" s="5" t="n">
        <v>1</v>
      </c>
      <c r="F1205" s="5" t="n">
        <v>20350</v>
      </c>
      <c r="G1205" s="41" t="n">
        <v>44962</v>
      </c>
      <c r="H1205" s="41" t="n"/>
      <c r="I1205" s="42">
        <f>IF(H1205="",DATE(2099,12,31),H1205)</f>
        <v/>
      </c>
      <c r="J1205" s="23">
        <f>F1205*E1205</f>
        <v/>
      </c>
      <c r="K1205" s="23">
        <f>J1205*INDEX(Settings!$C$31:$C$36,MATCH(D1205,Settings!$B$31:$B$36,0))</f>
        <v/>
      </c>
      <c r="L1205" s="23">
        <f>J1205+K1205</f>
        <v/>
      </c>
      <c r="M1205" s="23">
        <f>MIN(L1205,Settings!$C$25)</f>
        <v/>
      </c>
      <c r="N1205" s="23">
        <f>IF(B1205="IT",L1205*Settings!$C$11+L1205*Settings!$C$12,M1205*Settings!$C$16+M1205*Settings!$C$17+L1205*Settings!$C$18+L1205*Settings!$C$19+L1205*Settings!$C$20+L1205*Settings!$C$21*Settings!$C$22)</f>
        <v/>
      </c>
      <c r="O1205" s="23">
        <f>IF(B1205="IT",J1205/Settings!$C$13,0)</f>
        <v/>
      </c>
      <c r="P1205" s="23">
        <f>L1205+N1205+O1205</f>
        <v/>
      </c>
    </row>
    <row r="1206">
      <c r="A1206" s="5" t="inlineStr">
        <is>
          <t>E01839</t>
        </is>
      </c>
      <c r="B1206" s="5" t="inlineStr">
        <is>
          <t>PL</t>
        </is>
      </c>
      <c r="C1206" s="5" t="inlineStr">
        <is>
          <t>HR</t>
        </is>
      </c>
      <c r="D1206" s="5" t="inlineStr">
        <is>
          <t>L4</t>
        </is>
      </c>
      <c r="E1206" s="5" t="n">
        <v>1</v>
      </c>
      <c r="F1206" s="5" t="n">
        <v>38250</v>
      </c>
      <c r="G1206" s="41" t="n">
        <v>45714</v>
      </c>
      <c r="H1206" s="41" t="n"/>
      <c r="I1206" s="42">
        <f>IF(H1206="",DATE(2099,12,31),H1206)</f>
        <v/>
      </c>
      <c r="J1206" s="23">
        <f>F1206*E1206</f>
        <v/>
      </c>
      <c r="K1206" s="23">
        <f>J1206*INDEX(Settings!$C$31:$C$36,MATCH(D1206,Settings!$B$31:$B$36,0))</f>
        <v/>
      </c>
      <c r="L1206" s="23">
        <f>J1206+K1206</f>
        <v/>
      </c>
      <c r="M1206" s="23">
        <f>MIN(L1206,Settings!$C$25)</f>
        <v/>
      </c>
      <c r="N1206" s="23">
        <f>IF(B1206="IT",L1206*Settings!$C$11+L1206*Settings!$C$12,M1206*Settings!$C$16+M1206*Settings!$C$17+L1206*Settings!$C$18+L1206*Settings!$C$19+L1206*Settings!$C$20+L1206*Settings!$C$21*Settings!$C$22)</f>
        <v/>
      </c>
      <c r="O1206" s="23">
        <f>IF(B1206="IT",J1206/Settings!$C$13,0)</f>
        <v/>
      </c>
      <c r="P1206" s="23">
        <f>L1206+N1206+O1206</f>
        <v/>
      </c>
    </row>
    <row r="1207">
      <c r="A1207" s="5" t="inlineStr">
        <is>
          <t>E01840</t>
        </is>
      </c>
      <c r="B1207" s="5" t="inlineStr">
        <is>
          <t>IT</t>
        </is>
      </c>
      <c r="C1207" s="5" t="inlineStr">
        <is>
          <t>Finance</t>
        </is>
      </c>
      <c r="D1207" s="5" t="inlineStr">
        <is>
          <t>L3</t>
        </is>
      </c>
      <c r="E1207" s="5" t="n">
        <v>1</v>
      </c>
      <c r="F1207" s="5" t="n">
        <v>44850</v>
      </c>
      <c r="G1207" s="41" t="n">
        <v>44871</v>
      </c>
      <c r="H1207" s="41" t="n"/>
      <c r="I1207" s="42">
        <f>IF(H1207="",DATE(2099,12,31),H1207)</f>
        <v/>
      </c>
      <c r="J1207" s="23">
        <f>F1207*E1207</f>
        <v/>
      </c>
      <c r="K1207" s="23">
        <f>J1207*INDEX(Settings!$C$31:$C$36,MATCH(D1207,Settings!$B$31:$B$36,0))</f>
        <v/>
      </c>
      <c r="L1207" s="23">
        <f>J1207+K1207</f>
        <v/>
      </c>
      <c r="M1207" s="23">
        <f>MIN(L1207,Settings!$C$25)</f>
        <v/>
      </c>
      <c r="N1207" s="23">
        <f>IF(B1207="IT",L1207*Settings!$C$11+L1207*Settings!$C$12,M1207*Settings!$C$16+M1207*Settings!$C$17+L1207*Settings!$C$18+L1207*Settings!$C$19+L1207*Settings!$C$20+L1207*Settings!$C$21*Settings!$C$22)</f>
        <v/>
      </c>
      <c r="O1207" s="23">
        <f>IF(B1207="IT",J1207/Settings!$C$13,0)</f>
        <v/>
      </c>
      <c r="P1207" s="23">
        <f>L1207+N1207+O1207</f>
        <v/>
      </c>
    </row>
    <row r="1208">
      <c r="A1208" s="5" t="inlineStr">
        <is>
          <t>E01842</t>
        </is>
      </c>
      <c r="B1208" s="5" t="inlineStr">
        <is>
          <t>PL</t>
        </is>
      </c>
      <c r="C1208" s="5" t="inlineStr">
        <is>
          <t>Customer Service</t>
        </is>
      </c>
      <c r="D1208" s="5" t="inlineStr">
        <is>
          <t>L3</t>
        </is>
      </c>
      <c r="E1208" s="5" t="n">
        <v>1</v>
      </c>
      <c r="F1208" s="5" t="n">
        <v>33250</v>
      </c>
      <c r="G1208" s="41" t="n">
        <v>44234</v>
      </c>
      <c r="H1208" s="41" t="n"/>
      <c r="I1208" s="42">
        <f>IF(H1208="",DATE(2099,12,31),H1208)</f>
        <v/>
      </c>
      <c r="J1208" s="23">
        <f>F1208*E1208</f>
        <v/>
      </c>
      <c r="K1208" s="23">
        <f>J1208*INDEX(Settings!$C$31:$C$36,MATCH(D1208,Settings!$B$31:$B$36,0))</f>
        <v/>
      </c>
      <c r="L1208" s="23">
        <f>J1208+K1208</f>
        <v/>
      </c>
      <c r="M1208" s="23">
        <f>MIN(L1208,Settings!$C$25)</f>
        <v/>
      </c>
      <c r="N1208" s="23">
        <f>IF(B1208="IT",L1208*Settings!$C$11+L1208*Settings!$C$12,M1208*Settings!$C$16+M1208*Settings!$C$17+L1208*Settings!$C$18+L1208*Settings!$C$19+L1208*Settings!$C$20+L1208*Settings!$C$21*Settings!$C$22)</f>
        <v/>
      </c>
      <c r="O1208" s="23">
        <f>IF(B1208="IT",J1208/Settings!$C$13,0)</f>
        <v/>
      </c>
      <c r="P1208" s="23">
        <f>L1208+N1208+O1208</f>
        <v/>
      </c>
    </row>
    <row r="1209">
      <c r="A1209" s="5" t="inlineStr">
        <is>
          <t>E01843</t>
        </is>
      </c>
      <c r="B1209" s="5" t="inlineStr">
        <is>
          <t>PL</t>
        </is>
      </c>
      <c r="C1209" s="5" t="inlineStr">
        <is>
          <t>Customer Service</t>
        </is>
      </c>
      <c r="D1209" s="5" t="inlineStr">
        <is>
          <t>L5</t>
        </is>
      </c>
      <c r="E1209" s="5" t="n">
        <v>1</v>
      </c>
      <c r="F1209" s="5" t="n">
        <v>51050</v>
      </c>
      <c r="G1209" s="41" t="n">
        <v>45277</v>
      </c>
      <c r="H1209" s="41" t="n"/>
      <c r="I1209" s="42">
        <f>IF(H1209="",DATE(2099,12,31),H1209)</f>
        <v/>
      </c>
      <c r="J1209" s="23">
        <f>F1209*E1209</f>
        <v/>
      </c>
      <c r="K1209" s="23">
        <f>J1209*INDEX(Settings!$C$31:$C$36,MATCH(D1209,Settings!$B$31:$B$36,0))</f>
        <v/>
      </c>
      <c r="L1209" s="23">
        <f>J1209+K1209</f>
        <v/>
      </c>
      <c r="M1209" s="23">
        <f>MIN(L1209,Settings!$C$25)</f>
        <v/>
      </c>
      <c r="N1209" s="23">
        <f>IF(B1209="IT",L1209*Settings!$C$11+L1209*Settings!$C$12,M1209*Settings!$C$16+M1209*Settings!$C$17+L1209*Settings!$C$18+L1209*Settings!$C$19+L1209*Settings!$C$20+L1209*Settings!$C$21*Settings!$C$22)</f>
        <v/>
      </c>
      <c r="O1209" s="23">
        <f>IF(B1209="IT",J1209/Settings!$C$13,0)</f>
        <v/>
      </c>
      <c r="P1209" s="23">
        <f>L1209+N1209+O1209</f>
        <v/>
      </c>
    </row>
    <row r="1210">
      <c r="A1210" s="5" t="inlineStr">
        <is>
          <t>E01844</t>
        </is>
      </c>
      <c r="B1210" s="5" t="inlineStr">
        <is>
          <t>PL</t>
        </is>
      </c>
      <c r="C1210" s="5" t="inlineStr">
        <is>
          <t>HR</t>
        </is>
      </c>
      <c r="D1210" s="5" t="inlineStr">
        <is>
          <t>L1</t>
        </is>
      </c>
      <c r="E1210" s="5" t="n">
        <v>1</v>
      </c>
      <c r="F1210" s="5" t="n">
        <v>20700</v>
      </c>
      <c r="G1210" s="41" t="n">
        <v>45202</v>
      </c>
      <c r="H1210" s="41" t="n"/>
      <c r="I1210" s="42">
        <f>IF(H1210="",DATE(2099,12,31),H1210)</f>
        <v/>
      </c>
      <c r="J1210" s="23">
        <f>F1210*E1210</f>
        <v/>
      </c>
      <c r="K1210" s="23">
        <f>J1210*INDEX(Settings!$C$31:$C$36,MATCH(D1210,Settings!$B$31:$B$36,0))</f>
        <v/>
      </c>
      <c r="L1210" s="23">
        <f>J1210+K1210</f>
        <v/>
      </c>
      <c r="M1210" s="23">
        <f>MIN(L1210,Settings!$C$25)</f>
        <v/>
      </c>
      <c r="N1210" s="23">
        <f>IF(B1210="IT",L1210*Settings!$C$11+L1210*Settings!$C$12,M1210*Settings!$C$16+M1210*Settings!$C$17+L1210*Settings!$C$18+L1210*Settings!$C$19+L1210*Settings!$C$20+L1210*Settings!$C$21*Settings!$C$22)</f>
        <v/>
      </c>
      <c r="O1210" s="23">
        <f>IF(B1210="IT",J1210/Settings!$C$13,0)</f>
        <v/>
      </c>
      <c r="P1210" s="23">
        <f>L1210+N1210+O1210</f>
        <v/>
      </c>
    </row>
    <row r="1211">
      <c r="A1211" s="5" t="inlineStr">
        <is>
          <t>E01850</t>
        </is>
      </c>
      <c r="B1211" s="5" t="inlineStr">
        <is>
          <t>IT</t>
        </is>
      </c>
      <c r="C1211" s="5" t="inlineStr">
        <is>
          <t>Sales</t>
        </is>
      </c>
      <c r="D1211" s="5" t="inlineStr">
        <is>
          <t>L3</t>
        </is>
      </c>
      <c r="E1211" s="5" t="n">
        <v>1</v>
      </c>
      <c r="F1211" s="5" t="n">
        <v>42300</v>
      </c>
      <c r="G1211" s="41" t="n">
        <v>43940</v>
      </c>
      <c r="H1211" s="41" t="n"/>
      <c r="I1211" s="42">
        <f>IF(H1211="",DATE(2099,12,31),H1211)</f>
        <v/>
      </c>
      <c r="J1211" s="23">
        <f>F1211*E1211</f>
        <v/>
      </c>
      <c r="K1211" s="23">
        <f>J1211*INDEX(Settings!$C$31:$C$36,MATCH(D1211,Settings!$B$31:$B$36,0))</f>
        <v/>
      </c>
      <c r="L1211" s="23">
        <f>J1211+K1211</f>
        <v/>
      </c>
      <c r="M1211" s="23">
        <f>MIN(L1211,Settings!$C$25)</f>
        <v/>
      </c>
      <c r="N1211" s="23">
        <f>IF(B1211="IT",L1211*Settings!$C$11+L1211*Settings!$C$12,M1211*Settings!$C$16+M1211*Settings!$C$17+L1211*Settings!$C$18+L1211*Settings!$C$19+L1211*Settings!$C$20+L1211*Settings!$C$21*Settings!$C$22)</f>
        <v/>
      </c>
      <c r="O1211" s="23">
        <f>IF(B1211="IT",J1211/Settings!$C$13,0)</f>
        <v/>
      </c>
      <c r="P1211" s="23">
        <f>L1211+N1211+O1211</f>
        <v/>
      </c>
    </row>
    <row r="1212">
      <c r="A1212" s="5" t="inlineStr">
        <is>
          <t>E01851</t>
        </is>
      </c>
      <c r="B1212" s="5" t="inlineStr">
        <is>
          <t>PL</t>
        </is>
      </c>
      <c r="C1212" s="5" t="inlineStr">
        <is>
          <t>Sales</t>
        </is>
      </c>
      <c r="D1212" s="5" t="inlineStr">
        <is>
          <t>L4</t>
        </is>
      </c>
      <c r="E1212" s="5" t="n">
        <v>1</v>
      </c>
      <c r="F1212" s="5" t="n">
        <v>54750</v>
      </c>
      <c r="G1212" s="41" t="n">
        <v>45051</v>
      </c>
      <c r="H1212" s="41" t="n"/>
      <c r="I1212" s="42">
        <f>IF(H1212="",DATE(2099,12,31),H1212)</f>
        <v/>
      </c>
      <c r="J1212" s="23">
        <f>F1212*E1212</f>
        <v/>
      </c>
      <c r="K1212" s="23">
        <f>J1212*INDEX(Settings!$C$31:$C$36,MATCH(D1212,Settings!$B$31:$B$36,0))</f>
        <v/>
      </c>
      <c r="L1212" s="23">
        <f>J1212+K1212</f>
        <v/>
      </c>
      <c r="M1212" s="23">
        <f>MIN(L1212,Settings!$C$25)</f>
        <v/>
      </c>
      <c r="N1212" s="23">
        <f>IF(B1212="IT",L1212*Settings!$C$11+L1212*Settings!$C$12,M1212*Settings!$C$16+M1212*Settings!$C$17+L1212*Settings!$C$18+L1212*Settings!$C$19+L1212*Settings!$C$20+L1212*Settings!$C$21*Settings!$C$22)</f>
        <v/>
      </c>
      <c r="O1212" s="23">
        <f>IF(B1212="IT",J1212/Settings!$C$13,0)</f>
        <v/>
      </c>
      <c r="P1212" s="23">
        <f>L1212+N1212+O1212</f>
        <v/>
      </c>
    </row>
    <row r="1213">
      <c r="A1213" s="5" t="inlineStr">
        <is>
          <t>E01852</t>
        </is>
      </c>
      <c r="B1213" s="5" t="inlineStr">
        <is>
          <t>PL</t>
        </is>
      </c>
      <c r="C1213" s="5" t="inlineStr">
        <is>
          <t>Operations</t>
        </is>
      </c>
      <c r="D1213" s="5" t="inlineStr">
        <is>
          <t>L2</t>
        </is>
      </c>
      <c r="E1213" s="5" t="n">
        <v>1</v>
      </c>
      <c r="F1213" s="5" t="n">
        <v>23800</v>
      </c>
      <c r="G1213" s="41" t="n">
        <v>45149</v>
      </c>
      <c r="H1213" s="41" t="n"/>
      <c r="I1213" s="42">
        <f>IF(H1213="",DATE(2099,12,31),H1213)</f>
        <v/>
      </c>
      <c r="J1213" s="23">
        <f>F1213*E1213</f>
        <v/>
      </c>
      <c r="K1213" s="23">
        <f>J1213*INDEX(Settings!$C$31:$C$36,MATCH(D1213,Settings!$B$31:$B$36,0))</f>
        <v/>
      </c>
      <c r="L1213" s="23">
        <f>J1213+K1213</f>
        <v/>
      </c>
      <c r="M1213" s="23">
        <f>MIN(L1213,Settings!$C$25)</f>
        <v/>
      </c>
      <c r="N1213" s="23">
        <f>IF(B1213="IT",L1213*Settings!$C$11+L1213*Settings!$C$12,M1213*Settings!$C$16+M1213*Settings!$C$17+L1213*Settings!$C$18+L1213*Settings!$C$19+L1213*Settings!$C$20+L1213*Settings!$C$21*Settings!$C$22)</f>
        <v/>
      </c>
      <c r="O1213" s="23">
        <f>IF(B1213="IT",J1213/Settings!$C$13,0)</f>
        <v/>
      </c>
      <c r="P1213" s="23">
        <f>L1213+N1213+O1213</f>
        <v/>
      </c>
    </row>
    <row r="1214">
      <c r="A1214" s="5" t="inlineStr">
        <is>
          <t>E01854</t>
        </is>
      </c>
      <c r="B1214" s="5" t="inlineStr">
        <is>
          <t>PL</t>
        </is>
      </c>
      <c r="C1214" s="5" t="inlineStr">
        <is>
          <t>Customer Service</t>
        </is>
      </c>
      <c r="D1214" s="5" t="inlineStr">
        <is>
          <t>L1</t>
        </is>
      </c>
      <c r="E1214" s="5" t="n">
        <v>1</v>
      </c>
      <c r="F1214" s="5" t="n">
        <v>18050</v>
      </c>
      <c r="G1214" s="41" t="n">
        <v>43410</v>
      </c>
      <c r="H1214" s="41" t="n"/>
      <c r="I1214" s="42">
        <f>IF(H1214="",DATE(2099,12,31),H1214)</f>
        <v/>
      </c>
      <c r="J1214" s="23">
        <f>F1214*E1214</f>
        <v/>
      </c>
      <c r="K1214" s="23">
        <f>J1214*INDEX(Settings!$C$31:$C$36,MATCH(D1214,Settings!$B$31:$B$36,0))</f>
        <v/>
      </c>
      <c r="L1214" s="23">
        <f>J1214+K1214</f>
        <v/>
      </c>
      <c r="M1214" s="23">
        <f>MIN(L1214,Settings!$C$25)</f>
        <v/>
      </c>
      <c r="N1214" s="23">
        <f>IF(B1214="IT",L1214*Settings!$C$11+L1214*Settings!$C$12,M1214*Settings!$C$16+M1214*Settings!$C$17+L1214*Settings!$C$18+L1214*Settings!$C$19+L1214*Settings!$C$20+L1214*Settings!$C$21*Settings!$C$22)</f>
        <v/>
      </c>
      <c r="O1214" s="23">
        <f>IF(B1214="IT",J1214/Settings!$C$13,0)</f>
        <v/>
      </c>
      <c r="P1214" s="23">
        <f>L1214+N1214+O1214</f>
        <v/>
      </c>
    </row>
    <row r="1215">
      <c r="A1215" s="5" t="inlineStr">
        <is>
          <t>E01855</t>
        </is>
      </c>
      <c r="B1215" s="5" t="inlineStr">
        <is>
          <t>PL</t>
        </is>
      </c>
      <c r="C1215" s="5" t="inlineStr">
        <is>
          <t>Finance</t>
        </is>
      </c>
      <c r="D1215" s="5" t="inlineStr">
        <is>
          <t>L3</t>
        </is>
      </c>
      <c r="E1215" s="5" t="n">
        <v>0.8</v>
      </c>
      <c r="F1215" s="5" t="n">
        <v>30750</v>
      </c>
      <c r="G1215" s="41" t="n">
        <v>45817</v>
      </c>
      <c r="H1215" s="41" t="n"/>
      <c r="I1215" s="42">
        <f>IF(H1215="",DATE(2099,12,31),H1215)</f>
        <v/>
      </c>
      <c r="J1215" s="23">
        <f>F1215*E1215</f>
        <v/>
      </c>
      <c r="K1215" s="23">
        <f>J1215*INDEX(Settings!$C$31:$C$36,MATCH(D1215,Settings!$B$31:$B$36,0))</f>
        <v/>
      </c>
      <c r="L1215" s="23">
        <f>J1215+K1215</f>
        <v/>
      </c>
      <c r="M1215" s="23">
        <f>MIN(L1215,Settings!$C$25)</f>
        <v/>
      </c>
      <c r="N1215" s="23">
        <f>IF(B1215="IT",L1215*Settings!$C$11+L1215*Settings!$C$12,M1215*Settings!$C$16+M1215*Settings!$C$17+L1215*Settings!$C$18+L1215*Settings!$C$19+L1215*Settings!$C$20+L1215*Settings!$C$21*Settings!$C$22)</f>
        <v/>
      </c>
      <c r="O1215" s="23">
        <f>IF(B1215="IT",J1215/Settings!$C$13,0)</f>
        <v/>
      </c>
      <c r="P1215" s="23">
        <f>L1215+N1215+O1215</f>
        <v/>
      </c>
    </row>
    <row r="1216">
      <c r="A1216" s="5" t="inlineStr">
        <is>
          <t>E01858</t>
        </is>
      </c>
      <c r="B1216" s="5" t="inlineStr">
        <is>
          <t>PL</t>
        </is>
      </c>
      <c r="C1216" s="5" t="inlineStr">
        <is>
          <t>Finance</t>
        </is>
      </c>
      <c r="D1216" s="5" t="inlineStr">
        <is>
          <t>L2</t>
        </is>
      </c>
      <c r="E1216" s="5" t="n">
        <v>1</v>
      </c>
      <c r="F1216" s="5" t="n">
        <v>30050</v>
      </c>
      <c r="G1216" s="41" t="n">
        <v>41460</v>
      </c>
      <c r="H1216" s="41" t="n"/>
      <c r="I1216" s="42">
        <f>IF(H1216="",DATE(2099,12,31),H1216)</f>
        <v/>
      </c>
      <c r="J1216" s="23">
        <f>F1216*E1216</f>
        <v/>
      </c>
      <c r="K1216" s="23">
        <f>J1216*INDEX(Settings!$C$31:$C$36,MATCH(D1216,Settings!$B$31:$B$36,0))</f>
        <v/>
      </c>
      <c r="L1216" s="23">
        <f>J1216+K1216</f>
        <v/>
      </c>
      <c r="M1216" s="23">
        <f>MIN(L1216,Settings!$C$25)</f>
        <v/>
      </c>
      <c r="N1216" s="23">
        <f>IF(B1216="IT",L1216*Settings!$C$11+L1216*Settings!$C$12,M1216*Settings!$C$16+M1216*Settings!$C$17+L1216*Settings!$C$18+L1216*Settings!$C$19+L1216*Settings!$C$20+L1216*Settings!$C$21*Settings!$C$22)</f>
        <v/>
      </c>
      <c r="O1216" s="23">
        <f>IF(B1216="IT",J1216/Settings!$C$13,0)</f>
        <v/>
      </c>
      <c r="P1216" s="23">
        <f>L1216+N1216+O1216</f>
        <v/>
      </c>
    </row>
    <row r="1217">
      <c r="A1217" s="5" t="inlineStr">
        <is>
          <t>E01860</t>
        </is>
      </c>
      <c r="B1217" s="5" t="inlineStr">
        <is>
          <t>PL</t>
        </is>
      </c>
      <c r="C1217" s="5" t="inlineStr">
        <is>
          <t>Operations</t>
        </is>
      </c>
      <c r="D1217" s="5" t="inlineStr">
        <is>
          <t>L1</t>
        </is>
      </c>
      <c r="E1217" s="5" t="n">
        <v>1</v>
      </c>
      <c r="F1217" s="5" t="n">
        <v>24250</v>
      </c>
      <c r="G1217" s="41" t="n">
        <v>44504</v>
      </c>
      <c r="H1217" s="41" t="n"/>
      <c r="I1217" s="42">
        <f>IF(H1217="",DATE(2099,12,31),H1217)</f>
        <v/>
      </c>
      <c r="J1217" s="23">
        <f>F1217*E1217</f>
        <v/>
      </c>
      <c r="K1217" s="23">
        <f>J1217*INDEX(Settings!$C$31:$C$36,MATCH(D1217,Settings!$B$31:$B$36,0))</f>
        <v/>
      </c>
      <c r="L1217" s="23">
        <f>J1217+K1217</f>
        <v/>
      </c>
      <c r="M1217" s="23">
        <f>MIN(L1217,Settings!$C$25)</f>
        <v/>
      </c>
      <c r="N1217" s="23">
        <f>IF(B1217="IT",L1217*Settings!$C$11+L1217*Settings!$C$12,M1217*Settings!$C$16+M1217*Settings!$C$17+L1217*Settings!$C$18+L1217*Settings!$C$19+L1217*Settings!$C$20+L1217*Settings!$C$21*Settings!$C$22)</f>
        <v/>
      </c>
      <c r="O1217" s="23">
        <f>IF(B1217="IT",J1217/Settings!$C$13,0)</f>
        <v/>
      </c>
      <c r="P1217" s="23">
        <f>L1217+N1217+O1217</f>
        <v/>
      </c>
    </row>
    <row r="1218">
      <c r="A1218" s="5" t="inlineStr">
        <is>
          <t>E01863</t>
        </is>
      </c>
      <c r="B1218" s="5" t="inlineStr">
        <is>
          <t>IT</t>
        </is>
      </c>
      <c r="C1218" s="5" t="inlineStr">
        <is>
          <t>Sales</t>
        </is>
      </c>
      <c r="D1218" s="5" t="inlineStr">
        <is>
          <t>L1</t>
        </is>
      </c>
      <c r="E1218" s="5" t="n">
        <v>1</v>
      </c>
      <c r="F1218" s="5" t="n">
        <v>25650</v>
      </c>
      <c r="G1218" s="41" t="n">
        <v>45508</v>
      </c>
      <c r="H1218" s="41" t="n"/>
      <c r="I1218" s="42">
        <f>IF(H1218="",DATE(2099,12,31),H1218)</f>
        <v/>
      </c>
      <c r="J1218" s="23">
        <f>F1218*E1218</f>
        <v/>
      </c>
      <c r="K1218" s="23">
        <f>J1218*INDEX(Settings!$C$31:$C$36,MATCH(D1218,Settings!$B$31:$B$36,0))</f>
        <v/>
      </c>
      <c r="L1218" s="23">
        <f>J1218+K1218</f>
        <v/>
      </c>
      <c r="M1218" s="23">
        <f>MIN(L1218,Settings!$C$25)</f>
        <v/>
      </c>
      <c r="N1218" s="23">
        <f>IF(B1218="IT",L1218*Settings!$C$11+L1218*Settings!$C$12,M1218*Settings!$C$16+M1218*Settings!$C$17+L1218*Settings!$C$18+L1218*Settings!$C$19+L1218*Settings!$C$20+L1218*Settings!$C$21*Settings!$C$22)</f>
        <v/>
      </c>
      <c r="O1218" s="23">
        <f>IF(B1218="IT",J1218/Settings!$C$13,0)</f>
        <v/>
      </c>
      <c r="P1218" s="23">
        <f>L1218+N1218+O1218</f>
        <v/>
      </c>
    </row>
    <row r="1219">
      <c r="A1219" s="5" t="inlineStr">
        <is>
          <t>E01864</t>
        </is>
      </c>
      <c r="B1219" s="5" t="inlineStr">
        <is>
          <t>PL</t>
        </is>
      </c>
      <c r="C1219" s="5" t="inlineStr">
        <is>
          <t>Customer Service</t>
        </is>
      </c>
      <c r="D1219" s="5" t="inlineStr">
        <is>
          <t>L3</t>
        </is>
      </c>
      <c r="E1219" s="5" t="n">
        <v>0.8</v>
      </c>
      <c r="F1219" s="5" t="n">
        <v>31650</v>
      </c>
      <c r="G1219" s="41" t="n">
        <v>44288</v>
      </c>
      <c r="H1219" s="41" t="n"/>
      <c r="I1219" s="42">
        <f>IF(H1219="",DATE(2099,12,31),H1219)</f>
        <v/>
      </c>
      <c r="J1219" s="23">
        <f>F1219*E1219</f>
        <v/>
      </c>
      <c r="K1219" s="23">
        <f>J1219*INDEX(Settings!$C$31:$C$36,MATCH(D1219,Settings!$B$31:$B$36,0))</f>
        <v/>
      </c>
      <c r="L1219" s="23">
        <f>J1219+K1219</f>
        <v/>
      </c>
      <c r="M1219" s="23">
        <f>MIN(L1219,Settings!$C$25)</f>
        <v/>
      </c>
      <c r="N1219" s="23">
        <f>IF(B1219="IT",L1219*Settings!$C$11+L1219*Settings!$C$12,M1219*Settings!$C$16+M1219*Settings!$C$17+L1219*Settings!$C$18+L1219*Settings!$C$19+L1219*Settings!$C$20+L1219*Settings!$C$21*Settings!$C$22)</f>
        <v/>
      </c>
      <c r="O1219" s="23">
        <f>IF(B1219="IT",J1219/Settings!$C$13,0)</f>
        <v/>
      </c>
      <c r="P1219" s="23">
        <f>L1219+N1219+O1219</f>
        <v/>
      </c>
    </row>
    <row r="1220">
      <c r="A1220" s="5" t="inlineStr">
        <is>
          <t>E01868</t>
        </is>
      </c>
      <c r="B1220" s="5" t="inlineStr">
        <is>
          <t>IT</t>
        </is>
      </c>
      <c r="C1220" s="5" t="inlineStr">
        <is>
          <t>Operations</t>
        </is>
      </c>
      <c r="D1220" s="5" t="inlineStr">
        <is>
          <t>L2</t>
        </is>
      </c>
      <c r="E1220" s="5" t="n">
        <v>1</v>
      </c>
      <c r="F1220" s="5" t="n">
        <v>27250</v>
      </c>
      <c r="G1220" s="41" t="n">
        <v>46105</v>
      </c>
      <c r="H1220" s="41" t="n"/>
      <c r="I1220" s="42">
        <f>IF(H1220="",DATE(2099,12,31),H1220)</f>
        <v/>
      </c>
      <c r="J1220" s="23">
        <f>F1220*E1220</f>
        <v/>
      </c>
      <c r="K1220" s="23">
        <f>J1220*INDEX(Settings!$C$31:$C$36,MATCH(D1220,Settings!$B$31:$B$36,0))</f>
        <v/>
      </c>
      <c r="L1220" s="23">
        <f>J1220+K1220</f>
        <v/>
      </c>
      <c r="M1220" s="23">
        <f>MIN(L1220,Settings!$C$25)</f>
        <v/>
      </c>
      <c r="N1220" s="23">
        <f>IF(B1220="IT",L1220*Settings!$C$11+L1220*Settings!$C$12,M1220*Settings!$C$16+M1220*Settings!$C$17+L1220*Settings!$C$18+L1220*Settings!$C$19+L1220*Settings!$C$20+L1220*Settings!$C$21*Settings!$C$22)</f>
        <v/>
      </c>
      <c r="O1220" s="23">
        <f>IF(B1220="IT",J1220/Settings!$C$13,0)</f>
        <v/>
      </c>
      <c r="P1220" s="23">
        <f>L1220+N1220+O1220</f>
        <v/>
      </c>
    </row>
    <row r="1221">
      <c r="A1221" s="5" t="inlineStr">
        <is>
          <t>E01869</t>
        </is>
      </c>
      <c r="B1221" s="5" t="inlineStr">
        <is>
          <t>PL</t>
        </is>
      </c>
      <c r="C1221" s="5" t="inlineStr">
        <is>
          <t>Operations</t>
        </is>
      </c>
      <c r="D1221" s="5" t="inlineStr">
        <is>
          <t>L1</t>
        </is>
      </c>
      <c r="E1221" s="5" t="n">
        <v>1</v>
      </c>
      <c r="F1221" s="5" t="n">
        <v>17300</v>
      </c>
      <c r="G1221" s="41" t="n">
        <v>46146</v>
      </c>
      <c r="H1221" s="41" t="n"/>
      <c r="I1221" s="42">
        <f>IF(H1221="",DATE(2099,12,31),H1221)</f>
        <v/>
      </c>
      <c r="J1221" s="23">
        <f>F1221*E1221</f>
        <v/>
      </c>
      <c r="K1221" s="23">
        <f>J1221*INDEX(Settings!$C$31:$C$36,MATCH(D1221,Settings!$B$31:$B$36,0))</f>
        <v/>
      </c>
      <c r="L1221" s="23">
        <f>J1221+K1221</f>
        <v/>
      </c>
      <c r="M1221" s="23">
        <f>MIN(L1221,Settings!$C$25)</f>
        <v/>
      </c>
      <c r="N1221" s="23">
        <f>IF(B1221="IT",L1221*Settings!$C$11+L1221*Settings!$C$12,M1221*Settings!$C$16+M1221*Settings!$C$17+L1221*Settings!$C$18+L1221*Settings!$C$19+L1221*Settings!$C$20+L1221*Settings!$C$21*Settings!$C$22)</f>
        <v/>
      </c>
      <c r="O1221" s="23">
        <f>IF(B1221="IT",J1221/Settings!$C$13,0)</f>
        <v/>
      </c>
      <c r="P1221" s="23">
        <f>L1221+N1221+O1221</f>
        <v/>
      </c>
    </row>
    <row r="1222">
      <c r="A1222" s="5" t="inlineStr">
        <is>
          <t>E01870</t>
        </is>
      </c>
      <c r="B1222" s="5" t="inlineStr">
        <is>
          <t>PL</t>
        </is>
      </c>
      <c r="C1222" s="5" t="inlineStr">
        <is>
          <t>Sales</t>
        </is>
      </c>
      <c r="D1222" s="5" t="inlineStr">
        <is>
          <t>L1</t>
        </is>
      </c>
      <c r="E1222" s="5" t="n">
        <v>1</v>
      </c>
      <c r="F1222" s="5" t="n">
        <v>20350</v>
      </c>
      <c r="G1222" s="41" t="n">
        <v>45702</v>
      </c>
      <c r="H1222" s="41" t="n"/>
      <c r="I1222" s="42">
        <f>IF(H1222="",DATE(2099,12,31),H1222)</f>
        <v/>
      </c>
      <c r="J1222" s="23">
        <f>F1222*E1222</f>
        <v/>
      </c>
      <c r="K1222" s="23">
        <f>J1222*INDEX(Settings!$C$31:$C$36,MATCH(D1222,Settings!$B$31:$B$36,0))</f>
        <v/>
      </c>
      <c r="L1222" s="23">
        <f>J1222+K1222</f>
        <v/>
      </c>
      <c r="M1222" s="23">
        <f>MIN(L1222,Settings!$C$25)</f>
        <v/>
      </c>
      <c r="N1222" s="23">
        <f>IF(B1222="IT",L1222*Settings!$C$11+L1222*Settings!$C$12,M1222*Settings!$C$16+M1222*Settings!$C$17+L1222*Settings!$C$18+L1222*Settings!$C$19+L1222*Settings!$C$20+L1222*Settings!$C$21*Settings!$C$22)</f>
        <v/>
      </c>
      <c r="O1222" s="23">
        <f>IF(B1222="IT",J1222/Settings!$C$13,0)</f>
        <v/>
      </c>
      <c r="P1222" s="23">
        <f>L1222+N1222+O1222</f>
        <v/>
      </c>
    </row>
    <row r="1223">
      <c r="A1223" s="5" t="inlineStr">
        <is>
          <t>E01871</t>
        </is>
      </c>
      <c r="B1223" s="5" t="inlineStr">
        <is>
          <t>PL</t>
        </is>
      </c>
      <c r="C1223" s="5" t="inlineStr">
        <is>
          <t>Customer Service</t>
        </is>
      </c>
      <c r="D1223" s="5" t="inlineStr">
        <is>
          <t>L2</t>
        </is>
      </c>
      <c r="E1223" s="5" t="n">
        <v>1</v>
      </c>
      <c r="F1223" s="5" t="n">
        <v>22000</v>
      </c>
      <c r="G1223" s="41" t="n">
        <v>46168</v>
      </c>
      <c r="H1223" s="41" t="n"/>
      <c r="I1223" s="42">
        <f>IF(H1223="",DATE(2099,12,31),H1223)</f>
        <v/>
      </c>
      <c r="J1223" s="23">
        <f>F1223*E1223</f>
        <v/>
      </c>
      <c r="K1223" s="23">
        <f>J1223*INDEX(Settings!$C$31:$C$36,MATCH(D1223,Settings!$B$31:$B$36,0))</f>
        <v/>
      </c>
      <c r="L1223" s="23">
        <f>J1223+K1223</f>
        <v/>
      </c>
      <c r="M1223" s="23">
        <f>MIN(L1223,Settings!$C$25)</f>
        <v/>
      </c>
      <c r="N1223" s="23">
        <f>IF(B1223="IT",L1223*Settings!$C$11+L1223*Settings!$C$12,M1223*Settings!$C$16+M1223*Settings!$C$17+L1223*Settings!$C$18+L1223*Settings!$C$19+L1223*Settings!$C$20+L1223*Settings!$C$21*Settings!$C$22)</f>
        <v/>
      </c>
      <c r="O1223" s="23">
        <f>IF(B1223="IT",J1223/Settings!$C$13,0)</f>
        <v/>
      </c>
      <c r="P1223" s="23">
        <f>L1223+N1223+O1223</f>
        <v/>
      </c>
    </row>
    <row r="1224">
      <c r="A1224" s="5" t="inlineStr">
        <is>
          <t>E01874</t>
        </is>
      </c>
      <c r="B1224" s="5" t="inlineStr">
        <is>
          <t>PL</t>
        </is>
      </c>
      <c r="C1224" s="5" t="inlineStr">
        <is>
          <t>Tech</t>
        </is>
      </c>
      <c r="D1224" s="5" t="inlineStr">
        <is>
          <t>L3</t>
        </is>
      </c>
      <c r="E1224" s="5" t="n">
        <v>1</v>
      </c>
      <c r="F1224" s="5" t="n">
        <v>42000</v>
      </c>
      <c r="G1224" s="41" t="n">
        <v>46088</v>
      </c>
      <c r="H1224" s="41" t="n"/>
      <c r="I1224" s="42">
        <f>IF(H1224="",DATE(2099,12,31),H1224)</f>
        <v/>
      </c>
      <c r="J1224" s="23">
        <f>F1224*E1224</f>
        <v/>
      </c>
      <c r="K1224" s="23">
        <f>J1224*INDEX(Settings!$C$31:$C$36,MATCH(D1224,Settings!$B$31:$B$36,0))</f>
        <v/>
      </c>
      <c r="L1224" s="23">
        <f>J1224+K1224</f>
        <v/>
      </c>
      <c r="M1224" s="23">
        <f>MIN(L1224,Settings!$C$25)</f>
        <v/>
      </c>
      <c r="N1224" s="23">
        <f>IF(B1224="IT",L1224*Settings!$C$11+L1224*Settings!$C$12,M1224*Settings!$C$16+M1224*Settings!$C$17+L1224*Settings!$C$18+L1224*Settings!$C$19+L1224*Settings!$C$20+L1224*Settings!$C$21*Settings!$C$22)</f>
        <v/>
      </c>
      <c r="O1224" s="23">
        <f>IF(B1224="IT",J1224/Settings!$C$13,0)</f>
        <v/>
      </c>
      <c r="P1224" s="23">
        <f>L1224+N1224+O1224</f>
        <v/>
      </c>
    </row>
    <row r="1225">
      <c r="A1225" s="5" t="inlineStr">
        <is>
          <t>E01876</t>
        </is>
      </c>
      <c r="B1225" s="5" t="inlineStr">
        <is>
          <t>PL</t>
        </is>
      </c>
      <c r="C1225" s="5" t="inlineStr">
        <is>
          <t>Sales</t>
        </is>
      </c>
      <c r="D1225" s="5" t="inlineStr">
        <is>
          <t>L2</t>
        </is>
      </c>
      <c r="E1225" s="5" t="n">
        <v>1</v>
      </c>
      <c r="F1225" s="5" t="n">
        <v>29800</v>
      </c>
      <c r="G1225" s="41" t="n">
        <v>44712</v>
      </c>
      <c r="H1225" s="41" t="n"/>
      <c r="I1225" s="42">
        <f>IF(H1225="",DATE(2099,12,31),H1225)</f>
        <v/>
      </c>
      <c r="J1225" s="23">
        <f>F1225*E1225</f>
        <v/>
      </c>
      <c r="K1225" s="23">
        <f>J1225*INDEX(Settings!$C$31:$C$36,MATCH(D1225,Settings!$B$31:$B$36,0))</f>
        <v/>
      </c>
      <c r="L1225" s="23">
        <f>J1225+K1225</f>
        <v/>
      </c>
      <c r="M1225" s="23">
        <f>MIN(L1225,Settings!$C$25)</f>
        <v/>
      </c>
      <c r="N1225" s="23">
        <f>IF(B1225="IT",L1225*Settings!$C$11+L1225*Settings!$C$12,M1225*Settings!$C$16+M1225*Settings!$C$17+L1225*Settings!$C$18+L1225*Settings!$C$19+L1225*Settings!$C$20+L1225*Settings!$C$21*Settings!$C$22)</f>
        <v/>
      </c>
      <c r="O1225" s="23">
        <f>IF(B1225="IT",J1225/Settings!$C$13,0)</f>
        <v/>
      </c>
      <c r="P1225" s="23">
        <f>L1225+N1225+O1225</f>
        <v/>
      </c>
    </row>
    <row r="1226">
      <c r="A1226" s="5" t="inlineStr">
        <is>
          <t>E01877</t>
        </is>
      </c>
      <c r="B1226" s="5" t="inlineStr">
        <is>
          <t>IT</t>
        </is>
      </c>
      <c r="C1226" s="5" t="inlineStr">
        <is>
          <t>Operations</t>
        </is>
      </c>
      <c r="D1226" s="5" t="inlineStr">
        <is>
          <t>L2</t>
        </is>
      </c>
      <c r="E1226" s="5" t="n">
        <v>1</v>
      </c>
      <c r="F1226" s="5" t="n">
        <v>28950</v>
      </c>
      <c r="G1226" s="41" t="n">
        <v>46035</v>
      </c>
      <c r="H1226" s="41" t="n"/>
      <c r="I1226" s="42">
        <f>IF(H1226="",DATE(2099,12,31),H1226)</f>
        <v/>
      </c>
      <c r="J1226" s="23">
        <f>F1226*E1226</f>
        <v/>
      </c>
      <c r="K1226" s="23">
        <f>J1226*INDEX(Settings!$C$31:$C$36,MATCH(D1226,Settings!$B$31:$B$36,0))</f>
        <v/>
      </c>
      <c r="L1226" s="23">
        <f>J1226+K1226</f>
        <v/>
      </c>
      <c r="M1226" s="23">
        <f>MIN(L1226,Settings!$C$25)</f>
        <v/>
      </c>
      <c r="N1226" s="23">
        <f>IF(B1226="IT",L1226*Settings!$C$11+L1226*Settings!$C$12,M1226*Settings!$C$16+M1226*Settings!$C$17+L1226*Settings!$C$18+L1226*Settings!$C$19+L1226*Settings!$C$20+L1226*Settings!$C$21*Settings!$C$22)</f>
        <v/>
      </c>
      <c r="O1226" s="23">
        <f>IF(B1226="IT",J1226/Settings!$C$13,0)</f>
        <v/>
      </c>
      <c r="P1226" s="23">
        <f>L1226+N1226+O1226</f>
        <v/>
      </c>
    </row>
    <row r="1227">
      <c r="A1227" s="5" t="inlineStr">
        <is>
          <t>E01878</t>
        </is>
      </c>
      <c r="B1227" s="5" t="inlineStr">
        <is>
          <t>IT</t>
        </is>
      </c>
      <c r="C1227" s="5" t="inlineStr">
        <is>
          <t>Operations</t>
        </is>
      </c>
      <c r="D1227" s="5" t="inlineStr">
        <is>
          <t>L2</t>
        </is>
      </c>
      <c r="E1227" s="5" t="n">
        <v>1</v>
      </c>
      <c r="F1227" s="5" t="n">
        <v>25900</v>
      </c>
      <c r="G1227" s="41" t="n">
        <v>46037</v>
      </c>
      <c r="H1227" s="41" t="n">
        <v>46134</v>
      </c>
      <c r="I1227" s="42">
        <f>IF(H1227="",DATE(2099,12,31),H1227)</f>
        <v/>
      </c>
      <c r="J1227" s="23">
        <f>F1227*E1227</f>
        <v/>
      </c>
      <c r="K1227" s="23">
        <f>J1227*INDEX(Settings!$C$31:$C$36,MATCH(D1227,Settings!$B$31:$B$36,0))</f>
        <v/>
      </c>
      <c r="L1227" s="23">
        <f>J1227+K1227</f>
        <v/>
      </c>
      <c r="M1227" s="23">
        <f>MIN(L1227,Settings!$C$25)</f>
        <v/>
      </c>
      <c r="N1227" s="23">
        <f>IF(B1227="IT",L1227*Settings!$C$11+L1227*Settings!$C$12,M1227*Settings!$C$16+M1227*Settings!$C$17+L1227*Settings!$C$18+L1227*Settings!$C$19+L1227*Settings!$C$20+L1227*Settings!$C$21*Settings!$C$22)</f>
        <v/>
      </c>
      <c r="O1227" s="23">
        <f>IF(B1227="IT",J1227/Settings!$C$13,0)</f>
        <v/>
      </c>
      <c r="P1227" s="23">
        <f>L1227+N1227+O1227</f>
        <v/>
      </c>
    </row>
    <row r="1228">
      <c r="A1228" s="5" t="inlineStr">
        <is>
          <t>E01879</t>
        </is>
      </c>
      <c r="B1228" s="5" t="inlineStr">
        <is>
          <t>IT</t>
        </is>
      </c>
      <c r="C1228" s="5" t="inlineStr">
        <is>
          <t>HR</t>
        </is>
      </c>
      <c r="D1228" s="5" t="inlineStr">
        <is>
          <t>L1</t>
        </is>
      </c>
      <c r="E1228" s="5" t="n">
        <v>1</v>
      </c>
      <c r="F1228" s="5" t="n">
        <v>26900</v>
      </c>
      <c r="G1228" s="41" t="n">
        <v>44411</v>
      </c>
      <c r="H1228" s="41" t="n"/>
      <c r="I1228" s="42">
        <f>IF(H1228="",DATE(2099,12,31),H1228)</f>
        <v/>
      </c>
      <c r="J1228" s="23">
        <f>F1228*E1228</f>
        <v/>
      </c>
      <c r="K1228" s="23">
        <f>J1228*INDEX(Settings!$C$31:$C$36,MATCH(D1228,Settings!$B$31:$B$36,0))</f>
        <v/>
      </c>
      <c r="L1228" s="23">
        <f>J1228+K1228</f>
        <v/>
      </c>
      <c r="M1228" s="23">
        <f>MIN(L1228,Settings!$C$25)</f>
        <v/>
      </c>
      <c r="N1228" s="23">
        <f>IF(B1228="IT",L1228*Settings!$C$11+L1228*Settings!$C$12,M1228*Settings!$C$16+M1228*Settings!$C$17+L1228*Settings!$C$18+L1228*Settings!$C$19+L1228*Settings!$C$20+L1228*Settings!$C$21*Settings!$C$22)</f>
        <v/>
      </c>
      <c r="O1228" s="23">
        <f>IF(B1228="IT",J1228/Settings!$C$13,0)</f>
        <v/>
      </c>
      <c r="P1228" s="23">
        <f>L1228+N1228+O1228</f>
        <v/>
      </c>
    </row>
    <row r="1229">
      <c r="A1229" s="5" t="inlineStr">
        <is>
          <t>E01880</t>
        </is>
      </c>
      <c r="B1229" s="5" t="inlineStr">
        <is>
          <t>PL</t>
        </is>
      </c>
      <c r="C1229" s="5" t="inlineStr">
        <is>
          <t>Tech</t>
        </is>
      </c>
      <c r="D1229" s="5" t="inlineStr">
        <is>
          <t>L2</t>
        </is>
      </c>
      <c r="E1229" s="5" t="n">
        <v>1</v>
      </c>
      <c r="F1229" s="5" t="n">
        <v>32800</v>
      </c>
      <c r="G1229" s="41" t="n">
        <v>42520</v>
      </c>
      <c r="H1229" s="41" t="n"/>
      <c r="I1229" s="42">
        <f>IF(H1229="",DATE(2099,12,31),H1229)</f>
        <v/>
      </c>
      <c r="J1229" s="23">
        <f>F1229*E1229</f>
        <v/>
      </c>
      <c r="K1229" s="23">
        <f>J1229*INDEX(Settings!$C$31:$C$36,MATCH(D1229,Settings!$B$31:$B$36,0))</f>
        <v/>
      </c>
      <c r="L1229" s="23">
        <f>J1229+K1229</f>
        <v/>
      </c>
      <c r="M1229" s="23">
        <f>MIN(L1229,Settings!$C$25)</f>
        <v/>
      </c>
      <c r="N1229" s="23">
        <f>IF(B1229="IT",L1229*Settings!$C$11+L1229*Settings!$C$12,M1229*Settings!$C$16+M1229*Settings!$C$17+L1229*Settings!$C$18+L1229*Settings!$C$19+L1229*Settings!$C$20+L1229*Settings!$C$21*Settings!$C$22)</f>
        <v/>
      </c>
      <c r="O1229" s="23">
        <f>IF(B1229="IT",J1229/Settings!$C$13,0)</f>
        <v/>
      </c>
      <c r="P1229" s="23">
        <f>L1229+N1229+O1229</f>
        <v/>
      </c>
    </row>
    <row r="1230">
      <c r="A1230" s="5" t="inlineStr">
        <is>
          <t>E01881</t>
        </is>
      </c>
      <c r="B1230" s="5" t="inlineStr">
        <is>
          <t>PL</t>
        </is>
      </c>
      <c r="C1230" s="5" t="inlineStr">
        <is>
          <t>HR</t>
        </is>
      </c>
      <c r="D1230" s="5" t="inlineStr">
        <is>
          <t>L2</t>
        </is>
      </c>
      <c r="E1230" s="5" t="n">
        <v>1</v>
      </c>
      <c r="F1230" s="5" t="n">
        <v>27100</v>
      </c>
      <c r="G1230" s="41" t="n">
        <v>45078</v>
      </c>
      <c r="H1230" s="41" t="n"/>
      <c r="I1230" s="42">
        <f>IF(H1230="",DATE(2099,12,31),H1230)</f>
        <v/>
      </c>
      <c r="J1230" s="23">
        <f>F1230*E1230</f>
        <v/>
      </c>
      <c r="K1230" s="23">
        <f>J1230*INDEX(Settings!$C$31:$C$36,MATCH(D1230,Settings!$B$31:$B$36,0))</f>
        <v/>
      </c>
      <c r="L1230" s="23">
        <f>J1230+K1230</f>
        <v/>
      </c>
      <c r="M1230" s="23">
        <f>MIN(L1230,Settings!$C$25)</f>
        <v/>
      </c>
      <c r="N1230" s="23">
        <f>IF(B1230="IT",L1230*Settings!$C$11+L1230*Settings!$C$12,M1230*Settings!$C$16+M1230*Settings!$C$17+L1230*Settings!$C$18+L1230*Settings!$C$19+L1230*Settings!$C$20+L1230*Settings!$C$21*Settings!$C$22)</f>
        <v/>
      </c>
      <c r="O1230" s="23">
        <f>IF(B1230="IT",J1230/Settings!$C$13,0)</f>
        <v/>
      </c>
      <c r="P1230" s="23">
        <f>L1230+N1230+O1230</f>
        <v/>
      </c>
    </row>
    <row r="1231">
      <c r="A1231" s="5" t="inlineStr">
        <is>
          <t>E01882</t>
        </is>
      </c>
      <c r="B1231" s="5" t="inlineStr">
        <is>
          <t>IT</t>
        </is>
      </c>
      <c r="C1231" s="5" t="inlineStr">
        <is>
          <t>Sales</t>
        </is>
      </c>
      <c r="D1231" s="5" t="inlineStr">
        <is>
          <t>L1</t>
        </is>
      </c>
      <c r="E1231" s="5" t="n">
        <v>1</v>
      </c>
      <c r="F1231" s="5" t="n">
        <v>24650</v>
      </c>
      <c r="G1231" s="41" t="n">
        <v>45700</v>
      </c>
      <c r="H1231" s="41" t="n">
        <v>45870</v>
      </c>
      <c r="I1231" s="42">
        <f>IF(H1231="",DATE(2099,12,31),H1231)</f>
        <v/>
      </c>
      <c r="J1231" s="23">
        <f>F1231*E1231</f>
        <v/>
      </c>
      <c r="K1231" s="23">
        <f>J1231*INDEX(Settings!$C$31:$C$36,MATCH(D1231,Settings!$B$31:$B$36,0))</f>
        <v/>
      </c>
      <c r="L1231" s="23">
        <f>J1231+K1231</f>
        <v/>
      </c>
      <c r="M1231" s="23">
        <f>MIN(L1231,Settings!$C$25)</f>
        <v/>
      </c>
      <c r="N1231" s="23">
        <f>IF(B1231="IT",L1231*Settings!$C$11+L1231*Settings!$C$12,M1231*Settings!$C$16+M1231*Settings!$C$17+L1231*Settings!$C$18+L1231*Settings!$C$19+L1231*Settings!$C$20+L1231*Settings!$C$21*Settings!$C$22)</f>
        <v/>
      </c>
      <c r="O1231" s="23">
        <f>IF(B1231="IT",J1231/Settings!$C$13,0)</f>
        <v/>
      </c>
      <c r="P1231" s="23">
        <f>L1231+N1231+O1231</f>
        <v/>
      </c>
    </row>
    <row r="1232">
      <c r="A1232" s="5" t="inlineStr">
        <is>
          <t>E01883</t>
        </is>
      </c>
      <c r="B1232" s="5" t="inlineStr">
        <is>
          <t>PL</t>
        </is>
      </c>
      <c r="C1232" s="5" t="inlineStr">
        <is>
          <t>Customer Service</t>
        </is>
      </c>
      <c r="D1232" s="5" t="inlineStr">
        <is>
          <t>L2</t>
        </is>
      </c>
      <c r="E1232" s="5" t="n">
        <v>1</v>
      </c>
      <c r="F1232" s="5" t="n">
        <v>28150</v>
      </c>
      <c r="G1232" s="41" t="n">
        <v>43452</v>
      </c>
      <c r="H1232" s="41" t="n"/>
      <c r="I1232" s="42">
        <f>IF(H1232="",DATE(2099,12,31),H1232)</f>
        <v/>
      </c>
      <c r="J1232" s="23">
        <f>F1232*E1232</f>
        <v/>
      </c>
      <c r="K1232" s="23">
        <f>J1232*INDEX(Settings!$C$31:$C$36,MATCH(D1232,Settings!$B$31:$B$36,0))</f>
        <v/>
      </c>
      <c r="L1232" s="23">
        <f>J1232+K1232</f>
        <v/>
      </c>
      <c r="M1232" s="23">
        <f>MIN(L1232,Settings!$C$25)</f>
        <v/>
      </c>
      <c r="N1232" s="23">
        <f>IF(B1232="IT",L1232*Settings!$C$11+L1232*Settings!$C$12,M1232*Settings!$C$16+M1232*Settings!$C$17+L1232*Settings!$C$18+L1232*Settings!$C$19+L1232*Settings!$C$20+L1232*Settings!$C$21*Settings!$C$22)</f>
        <v/>
      </c>
      <c r="O1232" s="23">
        <f>IF(B1232="IT",J1232/Settings!$C$13,0)</f>
        <v/>
      </c>
      <c r="P1232" s="23">
        <f>L1232+N1232+O1232</f>
        <v/>
      </c>
    </row>
    <row r="1233">
      <c r="A1233" s="5" t="inlineStr">
        <is>
          <t>E01884</t>
        </is>
      </c>
      <c r="B1233" s="5" t="inlineStr">
        <is>
          <t>IT</t>
        </is>
      </c>
      <c r="C1233" s="5" t="inlineStr">
        <is>
          <t>Operations</t>
        </is>
      </c>
      <c r="D1233" s="5" t="inlineStr">
        <is>
          <t>L5</t>
        </is>
      </c>
      <c r="E1233" s="5" t="n">
        <v>1</v>
      </c>
      <c r="F1233" s="5" t="n">
        <v>65250</v>
      </c>
      <c r="G1233" s="41" t="n">
        <v>45727</v>
      </c>
      <c r="H1233" s="41" t="n">
        <v>46048</v>
      </c>
      <c r="I1233" s="42">
        <f>IF(H1233="",DATE(2099,12,31),H1233)</f>
        <v/>
      </c>
      <c r="J1233" s="23">
        <f>F1233*E1233</f>
        <v/>
      </c>
      <c r="K1233" s="23">
        <f>J1233*INDEX(Settings!$C$31:$C$36,MATCH(D1233,Settings!$B$31:$B$36,0))</f>
        <v/>
      </c>
      <c r="L1233" s="23">
        <f>J1233+K1233</f>
        <v/>
      </c>
      <c r="M1233" s="23">
        <f>MIN(L1233,Settings!$C$25)</f>
        <v/>
      </c>
      <c r="N1233" s="23">
        <f>IF(B1233="IT",L1233*Settings!$C$11+L1233*Settings!$C$12,M1233*Settings!$C$16+M1233*Settings!$C$17+L1233*Settings!$C$18+L1233*Settings!$C$19+L1233*Settings!$C$20+L1233*Settings!$C$21*Settings!$C$22)</f>
        <v/>
      </c>
      <c r="O1233" s="23">
        <f>IF(B1233="IT",J1233/Settings!$C$13,0)</f>
        <v/>
      </c>
      <c r="P1233" s="23">
        <f>L1233+N1233+O1233</f>
        <v/>
      </c>
    </row>
    <row r="1234">
      <c r="A1234" s="5" t="inlineStr">
        <is>
          <t>E01886</t>
        </is>
      </c>
      <c r="B1234" s="5" t="inlineStr">
        <is>
          <t>IT</t>
        </is>
      </c>
      <c r="C1234" s="5" t="inlineStr">
        <is>
          <t>Operations</t>
        </is>
      </c>
      <c r="D1234" s="5" t="inlineStr">
        <is>
          <t>L1</t>
        </is>
      </c>
      <c r="E1234" s="5" t="n">
        <v>1</v>
      </c>
      <c r="F1234" s="5" t="n">
        <v>25000</v>
      </c>
      <c r="G1234" s="41" t="n">
        <v>44895</v>
      </c>
      <c r="H1234" s="41" t="n"/>
      <c r="I1234" s="42">
        <f>IF(H1234="",DATE(2099,12,31),H1234)</f>
        <v/>
      </c>
      <c r="J1234" s="23">
        <f>F1234*E1234</f>
        <v/>
      </c>
      <c r="K1234" s="23">
        <f>J1234*INDEX(Settings!$C$31:$C$36,MATCH(D1234,Settings!$B$31:$B$36,0))</f>
        <v/>
      </c>
      <c r="L1234" s="23">
        <f>J1234+K1234</f>
        <v/>
      </c>
      <c r="M1234" s="23">
        <f>MIN(L1234,Settings!$C$25)</f>
        <v/>
      </c>
      <c r="N1234" s="23">
        <f>IF(B1234="IT",L1234*Settings!$C$11+L1234*Settings!$C$12,M1234*Settings!$C$16+M1234*Settings!$C$17+L1234*Settings!$C$18+L1234*Settings!$C$19+L1234*Settings!$C$20+L1234*Settings!$C$21*Settings!$C$22)</f>
        <v/>
      </c>
      <c r="O1234" s="23">
        <f>IF(B1234="IT",J1234/Settings!$C$13,0)</f>
        <v/>
      </c>
      <c r="P1234" s="23">
        <f>L1234+N1234+O1234</f>
        <v/>
      </c>
    </row>
    <row r="1235">
      <c r="A1235" s="5" t="inlineStr">
        <is>
          <t>E01888</t>
        </is>
      </c>
      <c r="B1235" s="5" t="inlineStr">
        <is>
          <t>PL</t>
        </is>
      </c>
      <c r="C1235" s="5" t="inlineStr">
        <is>
          <t>Sales</t>
        </is>
      </c>
      <c r="D1235" s="5" t="inlineStr">
        <is>
          <t>L2</t>
        </is>
      </c>
      <c r="E1235" s="5" t="n">
        <v>1</v>
      </c>
      <c r="F1235" s="5" t="n">
        <v>26150</v>
      </c>
      <c r="G1235" s="41" t="n">
        <v>45429</v>
      </c>
      <c r="H1235" s="41" t="n"/>
      <c r="I1235" s="42">
        <f>IF(H1235="",DATE(2099,12,31),H1235)</f>
        <v/>
      </c>
      <c r="J1235" s="23">
        <f>F1235*E1235</f>
        <v/>
      </c>
      <c r="K1235" s="23">
        <f>J1235*INDEX(Settings!$C$31:$C$36,MATCH(D1235,Settings!$B$31:$B$36,0))</f>
        <v/>
      </c>
      <c r="L1235" s="23">
        <f>J1235+K1235</f>
        <v/>
      </c>
      <c r="M1235" s="23">
        <f>MIN(L1235,Settings!$C$25)</f>
        <v/>
      </c>
      <c r="N1235" s="23">
        <f>IF(B1235="IT",L1235*Settings!$C$11+L1235*Settings!$C$12,M1235*Settings!$C$16+M1235*Settings!$C$17+L1235*Settings!$C$18+L1235*Settings!$C$19+L1235*Settings!$C$20+L1235*Settings!$C$21*Settings!$C$22)</f>
        <v/>
      </c>
      <c r="O1235" s="23">
        <f>IF(B1235="IT",J1235/Settings!$C$13,0)</f>
        <v/>
      </c>
      <c r="P1235" s="23">
        <f>L1235+N1235+O1235</f>
        <v/>
      </c>
    </row>
    <row r="1236">
      <c r="A1236" s="5" t="inlineStr">
        <is>
          <t>E01889</t>
        </is>
      </c>
      <c r="B1236" s="5" t="inlineStr">
        <is>
          <t>IT</t>
        </is>
      </c>
      <c r="C1236" s="5" t="inlineStr">
        <is>
          <t>Customer Service</t>
        </is>
      </c>
      <c r="D1236" s="5" t="inlineStr">
        <is>
          <t>L4</t>
        </is>
      </c>
      <c r="E1236" s="5" t="n">
        <v>1</v>
      </c>
      <c r="F1236" s="5" t="n">
        <v>53150</v>
      </c>
      <c r="G1236" s="41" t="n">
        <v>43708</v>
      </c>
      <c r="H1236" s="41" t="n"/>
      <c r="I1236" s="42">
        <f>IF(H1236="",DATE(2099,12,31),H1236)</f>
        <v/>
      </c>
      <c r="J1236" s="23">
        <f>F1236*E1236</f>
        <v/>
      </c>
      <c r="K1236" s="23">
        <f>J1236*INDEX(Settings!$C$31:$C$36,MATCH(D1236,Settings!$B$31:$B$36,0))</f>
        <v/>
      </c>
      <c r="L1236" s="23">
        <f>J1236+K1236</f>
        <v/>
      </c>
      <c r="M1236" s="23">
        <f>MIN(L1236,Settings!$C$25)</f>
        <v/>
      </c>
      <c r="N1236" s="23">
        <f>IF(B1236="IT",L1236*Settings!$C$11+L1236*Settings!$C$12,M1236*Settings!$C$16+M1236*Settings!$C$17+L1236*Settings!$C$18+L1236*Settings!$C$19+L1236*Settings!$C$20+L1236*Settings!$C$21*Settings!$C$22)</f>
        <v/>
      </c>
      <c r="O1236" s="23">
        <f>IF(B1236="IT",J1236/Settings!$C$13,0)</f>
        <v/>
      </c>
      <c r="P1236" s="23">
        <f>L1236+N1236+O1236</f>
        <v/>
      </c>
    </row>
    <row r="1237">
      <c r="A1237" s="5" t="inlineStr">
        <is>
          <t>E01891</t>
        </is>
      </c>
      <c r="B1237" s="5" t="inlineStr">
        <is>
          <t>IT</t>
        </is>
      </c>
      <c r="C1237" s="5" t="inlineStr">
        <is>
          <t>Customer Service</t>
        </is>
      </c>
      <c r="D1237" s="5" t="inlineStr">
        <is>
          <t>L3</t>
        </is>
      </c>
      <c r="E1237" s="5" t="n">
        <v>1</v>
      </c>
      <c r="F1237" s="5" t="n">
        <v>36600</v>
      </c>
      <c r="G1237" s="41" t="n">
        <v>45345</v>
      </c>
      <c r="H1237" s="41" t="n"/>
      <c r="I1237" s="42">
        <f>IF(H1237="",DATE(2099,12,31),H1237)</f>
        <v/>
      </c>
      <c r="J1237" s="23">
        <f>F1237*E1237</f>
        <v/>
      </c>
      <c r="K1237" s="23">
        <f>J1237*INDEX(Settings!$C$31:$C$36,MATCH(D1237,Settings!$B$31:$B$36,0))</f>
        <v/>
      </c>
      <c r="L1237" s="23">
        <f>J1237+K1237</f>
        <v/>
      </c>
      <c r="M1237" s="23">
        <f>MIN(L1237,Settings!$C$25)</f>
        <v/>
      </c>
      <c r="N1237" s="23">
        <f>IF(B1237="IT",L1237*Settings!$C$11+L1237*Settings!$C$12,M1237*Settings!$C$16+M1237*Settings!$C$17+L1237*Settings!$C$18+L1237*Settings!$C$19+L1237*Settings!$C$20+L1237*Settings!$C$21*Settings!$C$22)</f>
        <v/>
      </c>
      <c r="O1237" s="23">
        <f>IF(B1237="IT",J1237/Settings!$C$13,0)</f>
        <v/>
      </c>
      <c r="P1237" s="23">
        <f>L1237+N1237+O1237</f>
        <v/>
      </c>
    </row>
    <row r="1238">
      <c r="A1238" s="5" t="inlineStr">
        <is>
          <t>E01893</t>
        </is>
      </c>
      <c r="B1238" s="5" t="inlineStr">
        <is>
          <t>IT</t>
        </is>
      </c>
      <c r="C1238" s="5" t="inlineStr">
        <is>
          <t>Customer Service</t>
        </is>
      </c>
      <c r="D1238" s="5" t="inlineStr">
        <is>
          <t>L4</t>
        </is>
      </c>
      <c r="E1238" s="5" t="n">
        <v>1</v>
      </c>
      <c r="F1238" s="5" t="n">
        <v>51750</v>
      </c>
      <c r="G1238" s="41" t="n">
        <v>45268</v>
      </c>
      <c r="H1238" s="41" t="n"/>
      <c r="I1238" s="42">
        <f>IF(H1238="",DATE(2099,12,31),H1238)</f>
        <v/>
      </c>
      <c r="J1238" s="23">
        <f>F1238*E1238</f>
        <v/>
      </c>
      <c r="K1238" s="23">
        <f>J1238*INDEX(Settings!$C$31:$C$36,MATCH(D1238,Settings!$B$31:$B$36,0))</f>
        <v/>
      </c>
      <c r="L1238" s="23">
        <f>J1238+K1238</f>
        <v/>
      </c>
      <c r="M1238" s="23">
        <f>MIN(L1238,Settings!$C$25)</f>
        <v/>
      </c>
      <c r="N1238" s="23">
        <f>IF(B1238="IT",L1238*Settings!$C$11+L1238*Settings!$C$12,M1238*Settings!$C$16+M1238*Settings!$C$17+L1238*Settings!$C$18+L1238*Settings!$C$19+L1238*Settings!$C$20+L1238*Settings!$C$21*Settings!$C$22)</f>
        <v/>
      </c>
      <c r="O1238" s="23">
        <f>IF(B1238="IT",J1238/Settings!$C$13,0)</f>
        <v/>
      </c>
      <c r="P1238" s="23">
        <f>L1238+N1238+O1238</f>
        <v/>
      </c>
    </row>
    <row r="1239">
      <c r="A1239" s="5" t="inlineStr">
        <is>
          <t>E01894</t>
        </is>
      </c>
      <c r="B1239" s="5" t="inlineStr">
        <is>
          <t>PL</t>
        </is>
      </c>
      <c r="C1239" s="5" t="inlineStr">
        <is>
          <t>Customer Service</t>
        </is>
      </c>
      <c r="D1239" s="5" t="inlineStr">
        <is>
          <t>L1</t>
        </is>
      </c>
      <c r="E1239" s="5" t="n">
        <v>1</v>
      </c>
      <c r="F1239" s="5" t="n">
        <v>16000</v>
      </c>
      <c r="G1239" s="41" t="n">
        <v>45555</v>
      </c>
      <c r="H1239" s="41" t="n">
        <v>45885</v>
      </c>
      <c r="I1239" s="42">
        <f>IF(H1239="",DATE(2099,12,31),H1239)</f>
        <v/>
      </c>
      <c r="J1239" s="23">
        <f>F1239*E1239</f>
        <v/>
      </c>
      <c r="K1239" s="23">
        <f>J1239*INDEX(Settings!$C$31:$C$36,MATCH(D1239,Settings!$B$31:$B$36,0))</f>
        <v/>
      </c>
      <c r="L1239" s="23">
        <f>J1239+K1239</f>
        <v/>
      </c>
      <c r="M1239" s="23">
        <f>MIN(L1239,Settings!$C$25)</f>
        <v/>
      </c>
      <c r="N1239" s="23">
        <f>IF(B1239="IT",L1239*Settings!$C$11+L1239*Settings!$C$12,M1239*Settings!$C$16+M1239*Settings!$C$17+L1239*Settings!$C$18+L1239*Settings!$C$19+L1239*Settings!$C$20+L1239*Settings!$C$21*Settings!$C$22)</f>
        <v/>
      </c>
      <c r="O1239" s="23">
        <f>IF(B1239="IT",J1239/Settings!$C$13,0)</f>
        <v/>
      </c>
      <c r="P1239" s="23">
        <f>L1239+N1239+O1239</f>
        <v/>
      </c>
    </row>
    <row r="1240">
      <c r="A1240" s="5" t="inlineStr">
        <is>
          <t>E01896</t>
        </is>
      </c>
      <c r="B1240" s="5" t="inlineStr">
        <is>
          <t>PL</t>
        </is>
      </c>
      <c r="C1240" s="5" t="inlineStr">
        <is>
          <t>Customer Service</t>
        </is>
      </c>
      <c r="D1240" s="5" t="inlineStr">
        <is>
          <t>L5</t>
        </is>
      </c>
      <c r="E1240" s="5" t="n">
        <v>1</v>
      </c>
      <c r="F1240" s="5" t="n">
        <v>48950</v>
      </c>
      <c r="G1240" s="41" t="n">
        <v>44552</v>
      </c>
      <c r="H1240" s="41" t="n"/>
      <c r="I1240" s="42">
        <f>IF(H1240="",DATE(2099,12,31),H1240)</f>
        <v/>
      </c>
      <c r="J1240" s="23">
        <f>F1240*E1240</f>
        <v/>
      </c>
      <c r="K1240" s="23">
        <f>J1240*INDEX(Settings!$C$31:$C$36,MATCH(D1240,Settings!$B$31:$B$36,0))</f>
        <v/>
      </c>
      <c r="L1240" s="23">
        <f>J1240+K1240</f>
        <v/>
      </c>
      <c r="M1240" s="23">
        <f>MIN(L1240,Settings!$C$25)</f>
        <v/>
      </c>
      <c r="N1240" s="23">
        <f>IF(B1240="IT",L1240*Settings!$C$11+L1240*Settings!$C$12,M1240*Settings!$C$16+M1240*Settings!$C$17+L1240*Settings!$C$18+L1240*Settings!$C$19+L1240*Settings!$C$20+L1240*Settings!$C$21*Settings!$C$22)</f>
        <v/>
      </c>
      <c r="O1240" s="23">
        <f>IF(B1240="IT",J1240/Settings!$C$13,0)</f>
        <v/>
      </c>
      <c r="P1240" s="23">
        <f>L1240+N1240+O1240</f>
        <v/>
      </c>
    </row>
    <row r="1241">
      <c r="A1241" s="5" t="inlineStr">
        <is>
          <t>E01900</t>
        </is>
      </c>
      <c r="B1241" s="5" t="inlineStr">
        <is>
          <t>PL</t>
        </is>
      </c>
      <c r="C1241" s="5" t="inlineStr">
        <is>
          <t>Customer Service</t>
        </is>
      </c>
      <c r="D1241" s="5" t="inlineStr">
        <is>
          <t>L5</t>
        </is>
      </c>
      <c r="E1241" s="5" t="n">
        <v>0.8</v>
      </c>
      <c r="F1241" s="5" t="n">
        <v>59000</v>
      </c>
      <c r="G1241" s="41" t="n">
        <v>44748</v>
      </c>
      <c r="H1241" s="41" t="n"/>
      <c r="I1241" s="42">
        <f>IF(H1241="",DATE(2099,12,31),H1241)</f>
        <v/>
      </c>
      <c r="J1241" s="23">
        <f>F1241*E1241</f>
        <v/>
      </c>
      <c r="K1241" s="23">
        <f>J1241*INDEX(Settings!$C$31:$C$36,MATCH(D1241,Settings!$B$31:$B$36,0))</f>
        <v/>
      </c>
      <c r="L1241" s="23">
        <f>J1241+K1241</f>
        <v/>
      </c>
      <c r="M1241" s="23">
        <f>MIN(L1241,Settings!$C$25)</f>
        <v/>
      </c>
      <c r="N1241" s="23">
        <f>IF(B1241="IT",L1241*Settings!$C$11+L1241*Settings!$C$12,M1241*Settings!$C$16+M1241*Settings!$C$17+L1241*Settings!$C$18+L1241*Settings!$C$19+L1241*Settings!$C$20+L1241*Settings!$C$21*Settings!$C$22)</f>
        <v/>
      </c>
      <c r="O1241" s="23">
        <f>IF(B1241="IT",J1241/Settings!$C$13,0)</f>
        <v/>
      </c>
      <c r="P1241" s="23">
        <f>L1241+N1241+O1241</f>
        <v/>
      </c>
    </row>
    <row r="1242">
      <c r="A1242" s="5" t="inlineStr">
        <is>
          <t>E01901</t>
        </is>
      </c>
      <c r="B1242" s="5" t="inlineStr">
        <is>
          <t>PL</t>
        </is>
      </c>
      <c r="C1242" s="5" t="inlineStr">
        <is>
          <t>Operations</t>
        </is>
      </c>
      <c r="D1242" s="5" t="inlineStr">
        <is>
          <t>L3</t>
        </is>
      </c>
      <c r="E1242" s="5" t="n">
        <v>1</v>
      </c>
      <c r="F1242" s="5" t="n">
        <v>27100</v>
      </c>
      <c r="G1242" s="41" t="n">
        <v>45846</v>
      </c>
      <c r="H1242" s="41" t="n">
        <v>46073</v>
      </c>
      <c r="I1242" s="42">
        <f>IF(H1242="",DATE(2099,12,31),H1242)</f>
        <v/>
      </c>
      <c r="J1242" s="23">
        <f>F1242*E1242</f>
        <v/>
      </c>
      <c r="K1242" s="23">
        <f>J1242*INDEX(Settings!$C$31:$C$36,MATCH(D1242,Settings!$B$31:$B$36,0))</f>
        <v/>
      </c>
      <c r="L1242" s="23">
        <f>J1242+K1242</f>
        <v/>
      </c>
      <c r="M1242" s="23">
        <f>MIN(L1242,Settings!$C$25)</f>
        <v/>
      </c>
      <c r="N1242" s="23">
        <f>IF(B1242="IT",L1242*Settings!$C$11+L1242*Settings!$C$12,M1242*Settings!$C$16+M1242*Settings!$C$17+L1242*Settings!$C$18+L1242*Settings!$C$19+L1242*Settings!$C$20+L1242*Settings!$C$21*Settings!$C$22)</f>
        <v/>
      </c>
      <c r="O1242" s="23">
        <f>IF(B1242="IT",J1242/Settings!$C$13,0)</f>
        <v/>
      </c>
      <c r="P1242" s="23">
        <f>L1242+N1242+O1242</f>
        <v/>
      </c>
    </row>
    <row r="1243">
      <c r="A1243" s="5" t="inlineStr">
        <is>
          <t>E01902</t>
        </is>
      </c>
      <c r="B1243" s="5" t="inlineStr">
        <is>
          <t>PL</t>
        </is>
      </c>
      <c r="C1243" s="5" t="inlineStr">
        <is>
          <t>Customer Service</t>
        </is>
      </c>
      <c r="D1243" s="5" t="inlineStr">
        <is>
          <t>L5</t>
        </is>
      </c>
      <c r="E1243" s="5" t="n">
        <v>1</v>
      </c>
      <c r="F1243" s="5" t="n">
        <v>49000</v>
      </c>
      <c r="G1243" s="41" t="n">
        <v>46117</v>
      </c>
      <c r="H1243" s="41" t="n"/>
      <c r="I1243" s="42">
        <f>IF(H1243="",DATE(2099,12,31),H1243)</f>
        <v/>
      </c>
      <c r="J1243" s="23">
        <f>F1243*E1243</f>
        <v/>
      </c>
      <c r="K1243" s="23">
        <f>J1243*INDEX(Settings!$C$31:$C$36,MATCH(D1243,Settings!$B$31:$B$36,0))</f>
        <v/>
      </c>
      <c r="L1243" s="23">
        <f>J1243+K1243</f>
        <v/>
      </c>
      <c r="M1243" s="23">
        <f>MIN(L1243,Settings!$C$25)</f>
        <v/>
      </c>
      <c r="N1243" s="23">
        <f>IF(B1243="IT",L1243*Settings!$C$11+L1243*Settings!$C$12,M1243*Settings!$C$16+M1243*Settings!$C$17+L1243*Settings!$C$18+L1243*Settings!$C$19+L1243*Settings!$C$20+L1243*Settings!$C$21*Settings!$C$22)</f>
        <v/>
      </c>
      <c r="O1243" s="23">
        <f>IF(B1243="IT",J1243/Settings!$C$13,0)</f>
        <v/>
      </c>
      <c r="P1243" s="23">
        <f>L1243+N1243+O1243</f>
        <v/>
      </c>
    </row>
    <row r="1244">
      <c r="A1244" s="5" t="inlineStr">
        <is>
          <t>E01903</t>
        </is>
      </c>
      <c r="B1244" s="5" t="inlineStr">
        <is>
          <t>IT</t>
        </is>
      </c>
      <c r="C1244" s="5" t="inlineStr">
        <is>
          <t>Customer Service</t>
        </is>
      </c>
      <c r="D1244" s="5" t="inlineStr">
        <is>
          <t>L2</t>
        </is>
      </c>
      <c r="E1244" s="5" t="n">
        <v>0.8</v>
      </c>
      <c r="F1244" s="5" t="n">
        <v>33900</v>
      </c>
      <c r="G1244" s="41" t="n">
        <v>42330</v>
      </c>
      <c r="H1244" s="41" t="n"/>
      <c r="I1244" s="42">
        <f>IF(H1244="",DATE(2099,12,31),H1244)</f>
        <v/>
      </c>
      <c r="J1244" s="23">
        <f>F1244*E1244</f>
        <v/>
      </c>
      <c r="K1244" s="23">
        <f>J1244*INDEX(Settings!$C$31:$C$36,MATCH(D1244,Settings!$B$31:$B$36,0))</f>
        <v/>
      </c>
      <c r="L1244" s="23">
        <f>J1244+K1244</f>
        <v/>
      </c>
      <c r="M1244" s="23">
        <f>MIN(L1244,Settings!$C$25)</f>
        <v/>
      </c>
      <c r="N1244" s="23">
        <f>IF(B1244="IT",L1244*Settings!$C$11+L1244*Settings!$C$12,M1244*Settings!$C$16+M1244*Settings!$C$17+L1244*Settings!$C$18+L1244*Settings!$C$19+L1244*Settings!$C$20+L1244*Settings!$C$21*Settings!$C$22)</f>
        <v/>
      </c>
      <c r="O1244" s="23">
        <f>IF(B1244="IT",J1244/Settings!$C$13,0)</f>
        <v/>
      </c>
      <c r="P1244" s="23">
        <f>L1244+N1244+O1244</f>
        <v/>
      </c>
    </row>
    <row r="1245">
      <c r="A1245" s="5" t="inlineStr">
        <is>
          <t>E01904</t>
        </is>
      </c>
      <c r="B1245" s="5" t="inlineStr">
        <is>
          <t>IT</t>
        </is>
      </c>
      <c r="C1245" s="5" t="inlineStr">
        <is>
          <t>Tech</t>
        </is>
      </c>
      <c r="D1245" s="5" t="inlineStr">
        <is>
          <t>L1</t>
        </is>
      </c>
      <c r="E1245" s="5" t="n">
        <v>1</v>
      </c>
      <c r="F1245" s="5" t="n">
        <v>33850</v>
      </c>
      <c r="G1245" s="41" t="n">
        <v>45398</v>
      </c>
      <c r="H1245" s="41" t="n"/>
      <c r="I1245" s="42">
        <f>IF(H1245="",DATE(2099,12,31),H1245)</f>
        <v/>
      </c>
      <c r="J1245" s="23">
        <f>F1245*E1245</f>
        <v/>
      </c>
      <c r="K1245" s="23">
        <f>J1245*INDEX(Settings!$C$31:$C$36,MATCH(D1245,Settings!$B$31:$B$36,0))</f>
        <v/>
      </c>
      <c r="L1245" s="23">
        <f>J1245+K1245</f>
        <v/>
      </c>
      <c r="M1245" s="23">
        <f>MIN(L1245,Settings!$C$25)</f>
        <v/>
      </c>
      <c r="N1245" s="23">
        <f>IF(B1245="IT",L1245*Settings!$C$11+L1245*Settings!$C$12,M1245*Settings!$C$16+M1245*Settings!$C$17+L1245*Settings!$C$18+L1245*Settings!$C$19+L1245*Settings!$C$20+L1245*Settings!$C$21*Settings!$C$22)</f>
        <v/>
      </c>
      <c r="O1245" s="23">
        <f>IF(B1245="IT",J1245/Settings!$C$13,0)</f>
        <v/>
      </c>
      <c r="P1245" s="23">
        <f>L1245+N1245+O1245</f>
        <v/>
      </c>
    </row>
    <row r="1246">
      <c r="A1246" s="5" t="inlineStr">
        <is>
          <t>E01905</t>
        </is>
      </c>
      <c r="B1246" s="5" t="inlineStr">
        <is>
          <t>PL</t>
        </is>
      </c>
      <c r="C1246" s="5" t="inlineStr">
        <is>
          <t>Operations</t>
        </is>
      </c>
      <c r="D1246" s="5" t="inlineStr">
        <is>
          <t>L1</t>
        </is>
      </c>
      <c r="E1246" s="5" t="n">
        <v>1</v>
      </c>
      <c r="F1246" s="5" t="n">
        <v>16650</v>
      </c>
      <c r="G1246" s="41" t="n">
        <v>46071</v>
      </c>
      <c r="H1246" s="41" t="n"/>
      <c r="I1246" s="42">
        <f>IF(H1246="",DATE(2099,12,31),H1246)</f>
        <v/>
      </c>
      <c r="J1246" s="23">
        <f>F1246*E1246</f>
        <v/>
      </c>
      <c r="K1246" s="23">
        <f>J1246*INDEX(Settings!$C$31:$C$36,MATCH(D1246,Settings!$B$31:$B$36,0))</f>
        <v/>
      </c>
      <c r="L1246" s="23">
        <f>J1246+K1246</f>
        <v/>
      </c>
      <c r="M1246" s="23">
        <f>MIN(L1246,Settings!$C$25)</f>
        <v/>
      </c>
      <c r="N1246" s="23">
        <f>IF(B1246="IT",L1246*Settings!$C$11+L1246*Settings!$C$12,M1246*Settings!$C$16+M1246*Settings!$C$17+L1246*Settings!$C$18+L1246*Settings!$C$19+L1246*Settings!$C$20+L1246*Settings!$C$21*Settings!$C$22)</f>
        <v/>
      </c>
      <c r="O1246" s="23">
        <f>IF(B1246="IT",J1246/Settings!$C$13,0)</f>
        <v/>
      </c>
      <c r="P1246" s="23">
        <f>L1246+N1246+O1246</f>
        <v/>
      </c>
    </row>
    <row r="1247">
      <c r="A1247" s="5" t="inlineStr">
        <is>
          <t>E01906</t>
        </is>
      </c>
      <c r="B1247" s="5" t="inlineStr">
        <is>
          <t>PL</t>
        </is>
      </c>
      <c r="C1247" s="5" t="inlineStr">
        <is>
          <t>Operations</t>
        </is>
      </c>
      <c r="D1247" s="5" t="inlineStr">
        <is>
          <t>L4</t>
        </is>
      </c>
      <c r="E1247" s="5" t="n">
        <v>1</v>
      </c>
      <c r="F1247" s="5" t="n">
        <v>43800</v>
      </c>
      <c r="G1247" s="41" t="n">
        <v>43405</v>
      </c>
      <c r="H1247" s="41" t="n"/>
      <c r="I1247" s="42">
        <f>IF(H1247="",DATE(2099,12,31),H1247)</f>
        <v/>
      </c>
      <c r="J1247" s="23">
        <f>F1247*E1247</f>
        <v/>
      </c>
      <c r="K1247" s="23">
        <f>J1247*INDEX(Settings!$C$31:$C$36,MATCH(D1247,Settings!$B$31:$B$36,0))</f>
        <v/>
      </c>
      <c r="L1247" s="23">
        <f>J1247+K1247</f>
        <v/>
      </c>
      <c r="M1247" s="23">
        <f>MIN(L1247,Settings!$C$25)</f>
        <v/>
      </c>
      <c r="N1247" s="23">
        <f>IF(B1247="IT",L1247*Settings!$C$11+L1247*Settings!$C$12,M1247*Settings!$C$16+M1247*Settings!$C$17+L1247*Settings!$C$18+L1247*Settings!$C$19+L1247*Settings!$C$20+L1247*Settings!$C$21*Settings!$C$22)</f>
        <v/>
      </c>
      <c r="O1247" s="23">
        <f>IF(B1247="IT",J1247/Settings!$C$13,0)</f>
        <v/>
      </c>
      <c r="P1247" s="23">
        <f>L1247+N1247+O1247</f>
        <v/>
      </c>
    </row>
    <row r="1248">
      <c r="A1248" s="5" t="inlineStr">
        <is>
          <t>E01908</t>
        </is>
      </c>
      <c r="B1248" s="5" t="inlineStr">
        <is>
          <t>IT</t>
        </is>
      </c>
      <c r="C1248" s="5" t="inlineStr">
        <is>
          <t>Customer Service</t>
        </is>
      </c>
      <c r="D1248" s="5" t="inlineStr">
        <is>
          <t>L2</t>
        </is>
      </c>
      <c r="E1248" s="5" t="n">
        <v>1</v>
      </c>
      <c r="F1248" s="5" t="n">
        <v>30550</v>
      </c>
      <c r="G1248" s="41" t="n">
        <v>45223</v>
      </c>
      <c r="H1248" s="41" t="n">
        <v>46059</v>
      </c>
      <c r="I1248" s="42">
        <f>IF(H1248="",DATE(2099,12,31),H1248)</f>
        <v/>
      </c>
      <c r="J1248" s="23">
        <f>F1248*E1248</f>
        <v/>
      </c>
      <c r="K1248" s="23">
        <f>J1248*INDEX(Settings!$C$31:$C$36,MATCH(D1248,Settings!$B$31:$B$36,0))</f>
        <v/>
      </c>
      <c r="L1248" s="23">
        <f>J1248+K1248</f>
        <v/>
      </c>
      <c r="M1248" s="23">
        <f>MIN(L1248,Settings!$C$25)</f>
        <v/>
      </c>
      <c r="N1248" s="23">
        <f>IF(B1248="IT",L1248*Settings!$C$11+L1248*Settings!$C$12,M1248*Settings!$C$16+M1248*Settings!$C$17+L1248*Settings!$C$18+L1248*Settings!$C$19+L1248*Settings!$C$20+L1248*Settings!$C$21*Settings!$C$22)</f>
        <v/>
      </c>
      <c r="O1248" s="23">
        <f>IF(B1248="IT",J1248/Settings!$C$13,0)</f>
        <v/>
      </c>
      <c r="P1248" s="23">
        <f>L1248+N1248+O1248</f>
        <v/>
      </c>
    </row>
    <row r="1249">
      <c r="A1249" s="5" t="inlineStr">
        <is>
          <t>E01914</t>
        </is>
      </c>
      <c r="B1249" s="5" t="inlineStr">
        <is>
          <t>PL</t>
        </is>
      </c>
      <c r="C1249" s="5" t="inlineStr">
        <is>
          <t>Finance</t>
        </is>
      </c>
      <c r="D1249" s="5" t="inlineStr">
        <is>
          <t>L6</t>
        </is>
      </c>
      <c r="E1249" s="5" t="n">
        <v>1</v>
      </c>
      <c r="F1249" s="5" t="n">
        <v>96150</v>
      </c>
      <c r="G1249" s="41" t="n">
        <v>45960</v>
      </c>
      <c r="H1249" s="41" t="n"/>
      <c r="I1249" s="42">
        <f>IF(H1249="",DATE(2099,12,31),H1249)</f>
        <v/>
      </c>
      <c r="J1249" s="23">
        <f>F1249*E1249</f>
        <v/>
      </c>
      <c r="K1249" s="23">
        <f>J1249*INDEX(Settings!$C$31:$C$36,MATCH(D1249,Settings!$B$31:$B$36,0))</f>
        <v/>
      </c>
      <c r="L1249" s="23">
        <f>J1249+K1249</f>
        <v/>
      </c>
      <c r="M1249" s="23">
        <f>MIN(L1249,Settings!$C$25)</f>
        <v/>
      </c>
      <c r="N1249" s="23">
        <f>IF(B1249="IT",L1249*Settings!$C$11+L1249*Settings!$C$12,M1249*Settings!$C$16+M1249*Settings!$C$17+L1249*Settings!$C$18+L1249*Settings!$C$19+L1249*Settings!$C$20+L1249*Settings!$C$21*Settings!$C$22)</f>
        <v/>
      </c>
      <c r="O1249" s="23">
        <f>IF(B1249="IT",J1249/Settings!$C$13,0)</f>
        <v/>
      </c>
      <c r="P1249" s="23">
        <f>L1249+N1249+O1249</f>
        <v/>
      </c>
    </row>
    <row r="1250">
      <c r="A1250" s="5" t="inlineStr">
        <is>
          <t>E01915</t>
        </is>
      </c>
      <c r="B1250" s="5" t="inlineStr">
        <is>
          <t>IT</t>
        </is>
      </c>
      <c r="C1250" s="5" t="inlineStr">
        <is>
          <t>Tech</t>
        </is>
      </c>
      <c r="D1250" s="5" t="inlineStr">
        <is>
          <t>L4</t>
        </is>
      </c>
      <c r="E1250" s="5" t="n">
        <v>1</v>
      </c>
      <c r="F1250" s="5" t="n">
        <v>78450</v>
      </c>
      <c r="G1250" s="41" t="n">
        <v>43510</v>
      </c>
      <c r="H1250" s="41" t="n"/>
      <c r="I1250" s="42">
        <f>IF(H1250="",DATE(2099,12,31),H1250)</f>
        <v/>
      </c>
      <c r="J1250" s="23">
        <f>F1250*E1250</f>
        <v/>
      </c>
      <c r="K1250" s="23">
        <f>J1250*INDEX(Settings!$C$31:$C$36,MATCH(D1250,Settings!$B$31:$B$36,0))</f>
        <v/>
      </c>
      <c r="L1250" s="23">
        <f>J1250+K1250</f>
        <v/>
      </c>
      <c r="M1250" s="23">
        <f>MIN(L1250,Settings!$C$25)</f>
        <v/>
      </c>
      <c r="N1250" s="23">
        <f>IF(B1250="IT",L1250*Settings!$C$11+L1250*Settings!$C$12,M1250*Settings!$C$16+M1250*Settings!$C$17+L1250*Settings!$C$18+L1250*Settings!$C$19+L1250*Settings!$C$20+L1250*Settings!$C$21*Settings!$C$22)</f>
        <v/>
      </c>
      <c r="O1250" s="23">
        <f>IF(B1250="IT",J1250/Settings!$C$13,0)</f>
        <v/>
      </c>
      <c r="P1250" s="23">
        <f>L1250+N1250+O1250</f>
        <v/>
      </c>
    </row>
    <row r="1251">
      <c r="A1251" s="5" t="inlineStr">
        <is>
          <t>E01917</t>
        </is>
      </c>
      <c r="B1251" s="5" t="inlineStr">
        <is>
          <t>PL</t>
        </is>
      </c>
      <c r="C1251" s="5" t="inlineStr">
        <is>
          <t>HR</t>
        </is>
      </c>
      <c r="D1251" s="5" t="inlineStr">
        <is>
          <t>L1</t>
        </is>
      </c>
      <c r="E1251" s="5" t="n">
        <v>1</v>
      </c>
      <c r="F1251" s="5" t="n">
        <v>17050</v>
      </c>
      <c r="G1251" s="41" t="n">
        <v>45717</v>
      </c>
      <c r="H1251" s="41" t="n"/>
      <c r="I1251" s="42">
        <f>IF(H1251="",DATE(2099,12,31),H1251)</f>
        <v/>
      </c>
      <c r="J1251" s="23">
        <f>F1251*E1251</f>
        <v/>
      </c>
      <c r="K1251" s="23">
        <f>J1251*INDEX(Settings!$C$31:$C$36,MATCH(D1251,Settings!$B$31:$B$36,0))</f>
        <v/>
      </c>
      <c r="L1251" s="23">
        <f>J1251+K1251</f>
        <v/>
      </c>
      <c r="M1251" s="23">
        <f>MIN(L1251,Settings!$C$25)</f>
        <v/>
      </c>
      <c r="N1251" s="23">
        <f>IF(B1251="IT",L1251*Settings!$C$11+L1251*Settings!$C$12,M1251*Settings!$C$16+M1251*Settings!$C$17+L1251*Settings!$C$18+L1251*Settings!$C$19+L1251*Settings!$C$20+L1251*Settings!$C$21*Settings!$C$22)</f>
        <v/>
      </c>
      <c r="O1251" s="23">
        <f>IF(B1251="IT",J1251/Settings!$C$13,0)</f>
        <v/>
      </c>
      <c r="P1251" s="23">
        <f>L1251+N1251+O1251</f>
        <v/>
      </c>
    </row>
    <row r="1252">
      <c r="A1252" s="5" t="inlineStr">
        <is>
          <t>E01919</t>
        </is>
      </c>
      <c r="B1252" s="5" t="inlineStr">
        <is>
          <t>PL</t>
        </is>
      </c>
      <c r="C1252" s="5" t="inlineStr">
        <is>
          <t>Customer Service</t>
        </is>
      </c>
      <c r="D1252" s="5" t="inlineStr">
        <is>
          <t>L2</t>
        </is>
      </c>
      <c r="E1252" s="5" t="n">
        <v>1</v>
      </c>
      <c r="F1252" s="5" t="n">
        <v>21700</v>
      </c>
      <c r="G1252" s="41" t="n">
        <v>46127</v>
      </c>
      <c r="H1252" s="41" t="n"/>
      <c r="I1252" s="42">
        <f>IF(H1252="",DATE(2099,12,31),H1252)</f>
        <v/>
      </c>
      <c r="J1252" s="23">
        <f>F1252*E1252</f>
        <v/>
      </c>
      <c r="K1252" s="23">
        <f>J1252*INDEX(Settings!$C$31:$C$36,MATCH(D1252,Settings!$B$31:$B$36,0))</f>
        <v/>
      </c>
      <c r="L1252" s="23">
        <f>J1252+K1252</f>
        <v/>
      </c>
      <c r="M1252" s="23">
        <f>MIN(L1252,Settings!$C$25)</f>
        <v/>
      </c>
      <c r="N1252" s="23">
        <f>IF(B1252="IT",L1252*Settings!$C$11+L1252*Settings!$C$12,M1252*Settings!$C$16+M1252*Settings!$C$17+L1252*Settings!$C$18+L1252*Settings!$C$19+L1252*Settings!$C$20+L1252*Settings!$C$21*Settings!$C$22)</f>
        <v/>
      </c>
      <c r="O1252" s="23">
        <f>IF(B1252="IT",J1252/Settings!$C$13,0)</f>
        <v/>
      </c>
      <c r="P1252" s="23">
        <f>L1252+N1252+O1252</f>
        <v/>
      </c>
    </row>
    <row r="1253">
      <c r="A1253" s="5" t="inlineStr">
        <is>
          <t>E01920</t>
        </is>
      </c>
      <c r="B1253" s="5" t="inlineStr">
        <is>
          <t>IT</t>
        </is>
      </c>
      <c r="C1253" s="5" t="inlineStr">
        <is>
          <t>Tech</t>
        </is>
      </c>
      <c r="D1253" s="5" t="inlineStr">
        <is>
          <t>L1</t>
        </is>
      </c>
      <c r="E1253" s="5" t="n">
        <v>1</v>
      </c>
      <c r="F1253" s="5" t="n">
        <v>28250</v>
      </c>
      <c r="G1253" s="41" t="n">
        <v>45040</v>
      </c>
      <c r="H1253" s="41" t="n"/>
      <c r="I1253" s="42">
        <f>IF(H1253="",DATE(2099,12,31),H1253)</f>
        <v/>
      </c>
      <c r="J1253" s="23">
        <f>F1253*E1253</f>
        <v/>
      </c>
      <c r="K1253" s="23">
        <f>J1253*INDEX(Settings!$C$31:$C$36,MATCH(D1253,Settings!$B$31:$B$36,0))</f>
        <v/>
      </c>
      <c r="L1253" s="23">
        <f>J1253+K1253</f>
        <v/>
      </c>
      <c r="M1253" s="23">
        <f>MIN(L1253,Settings!$C$25)</f>
        <v/>
      </c>
      <c r="N1253" s="23">
        <f>IF(B1253="IT",L1253*Settings!$C$11+L1253*Settings!$C$12,M1253*Settings!$C$16+M1253*Settings!$C$17+L1253*Settings!$C$18+L1253*Settings!$C$19+L1253*Settings!$C$20+L1253*Settings!$C$21*Settings!$C$22)</f>
        <v/>
      </c>
      <c r="O1253" s="23">
        <f>IF(B1253="IT",J1253/Settings!$C$13,0)</f>
        <v/>
      </c>
      <c r="P1253" s="23">
        <f>L1253+N1253+O1253</f>
        <v/>
      </c>
    </row>
    <row r="1254">
      <c r="A1254" s="5" t="inlineStr">
        <is>
          <t>E01923</t>
        </is>
      </c>
      <c r="B1254" s="5" t="inlineStr">
        <is>
          <t>PL</t>
        </is>
      </c>
      <c r="C1254" s="5" t="inlineStr">
        <is>
          <t>Operations</t>
        </is>
      </c>
      <c r="D1254" s="5" t="inlineStr">
        <is>
          <t>L3</t>
        </is>
      </c>
      <c r="E1254" s="5" t="n">
        <v>1</v>
      </c>
      <c r="F1254" s="5" t="n">
        <v>34400</v>
      </c>
      <c r="G1254" s="41" t="n">
        <v>45209</v>
      </c>
      <c r="H1254" s="41" t="n"/>
      <c r="I1254" s="42">
        <f>IF(H1254="",DATE(2099,12,31),H1254)</f>
        <v/>
      </c>
      <c r="J1254" s="23">
        <f>F1254*E1254</f>
        <v/>
      </c>
      <c r="K1254" s="23">
        <f>J1254*INDEX(Settings!$C$31:$C$36,MATCH(D1254,Settings!$B$31:$B$36,0))</f>
        <v/>
      </c>
      <c r="L1254" s="23">
        <f>J1254+K1254</f>
        <v/>
      </c>
      <c r="M1254" s="23">
        <f>MIN(L1254,Settings!$C$25)</f>
        <v/>
      </c>
      <c r="N1254" s="23">
        <f>IF(B1254="IT",L1254*Settings!$C$11+L1254*Settings!$C$12,M1254*Settings!$C$16+M1254*Settings!$C$17+L1254*Settings!$C$18+L1254*Settings!$C$19+L1254*Settings!$C$20+L1254*Settings!$C$21*Settings!$C$22)</f>
        <v/>
      </c>
      <c r="O1254" s="23">
        <f>IF(B1254="IT",J1254/Settings!$C$13,0)</f>
        <v/>
      </c>
      <c r="P1254" s="23">
        <f>L1254+N1254+O1254</f>
        <v/>
      </c>
    </row>
    <row r="1255">
      <c r="A1255" s="5" t="inlineStr">
        <is>
          <t>E01924</t>
        </is>
      </c>
      <c r="B1255" s="5" t="inlineStr">
        <is>
          <t>PL</t>
        </is>
      </c>
      <c r="C1255" s="5" t="inlineStr">
        <is>
          <t>Customer Service</t>
        </is>
      </c>
      <c r="D1255" s="5" t="inlineStr">
        <is>
          <t>L2</t>
        </is>
      </c>
      <c r="E1255" s="5" t="n">
        <v>1</v>
      </c>
      <c r="F1255" s="5" t="n">
        <v>23350</v>
      </c>
      <c r="G1255" s="41" t="n">
        <v>45983</v>
      </c>
      <c r="H1255" s="41" t="n"/>
      <c r="I1255" s="42">
        <f>IF(H1255="",DATE(2099,12,31),H1255)</f>
        <v/>
      </c>
      <c r="J1255" s="23">
        <f>F1255*E1255</f>
        <v/>
      </c>
      <c r="K1255" s="23">
        <f>J1255*INDEX(Settings!$C$31:$C$36,MATCH(D1255,Settings!$B$31:$B$36,0))</f>
        <v/>
      </c>
      <c r="L1255" s="23">
        <f>J1255+K1255</f>
        <v/>
      </c>
      <c r="M1255" s="23">
        <f>MIN(L1255,Settings!$C$25)</f>
        <v/>
      </c>
      <c r="N1255" s="23">
        <f>IF(B1255="IT",L1255*Settings!$C$11+L1255*Settings!$C$12,M1255*Settings!$C$16+M1255*Settings!$C$17+L1255*Settings!$C$18+L1255*Settings!$C$19+L1255*Settings!$C$20+L1255*Settings!$C$21*Settings!$C$22)</f>
        <v/>
      </c>
      <c r="O1255" s="23">
        <f>IF(B1255="IT",J1255/Settings!$C$13,0)</f>
        <v/>
      </c>
      <c r="P1255" s="23">
        <f>L1255+N1255+O1255</f>
        <v/>
      </c>
    </row>
    <row r="1256">
      <c r="A1256" s="5" t="inlineStr">
        <is>
          <t>E01925</t>
        </is>
      </c>
      <c r="B1256" s="5" t="inlineStr">
        <is>
          <t>IT</t>
        </is>
      </c>
      <c r="C1256" s="5" t="inlineStr">
        <is>
          <t>Operations</t>
        </is>
      </c>
      <c r="D1256" s="5" t="inlineStr">
        <is>
          <t>L4</t>
        </is>
      </c>
      <c r="E1256" s="5" t="n">
        <v>1</v>
      </c>
      <c r="F1256" s="5" t="n">
        <v>43400</v>
      </c>
      <c r="G1256" s="41" t="n">
        <v>45995</v>
      </c>
      <c r="H1256" s="41" t="n">
        <v>46082</v>
      </c>
      <c r="I1256" s="42">
        <f>IF(H1256="",DATE(2099,12,31),H1256)</f>
        <v/>
      </c>
      <c r="J1256" s="23">
        <f>F1256*E1256</f>
        <v/>
      </c>
      <c r="K1256" s="23">
        <f>J1256*INDEX(Settings!$C$31:$C$36,MATCH(D1256,Settings!$B$31:$B$36,0))</f>
        <v/>
      </c>
      <c r="L1256" s="23">
        <f>J1256+K1256</f>
        <v/>
      </c>
      <c r="M1256" s="23">
        <f>MIN(L1256,Settings!$C$25)</f>
        <v/>
      </c>
      <c r="N1256" s="23">
        <f>IF(B1256="IT",L1256*Settings!$C$11+L1256*Settings!$C$12,M1256*Settings!$C$16+M1256*Settings!$C$17+L1256*Settings!$C$18+L1256*Settings!$C$19+L1256*Settings!$C$20+L1256*Settings!$C$21*Settings!$C$22)</f>
        <v/>
      </c>
      <c r="O1256" s="23">
        <f>IF(B1256="IT",J1256/Settings!$C$13,0)</f>
        <v/>
      </c>
      <c r="P1256" s="23">
        <f>L1256+N1256+O1256</f>
        <v/>
      </c>
    </row>
    <row r="1257">
      <c r="A1257" s="5" t="inlineStr">
        <is>
          <t>E01926</t>
        </is>
      </c>
      <c r="B1257" s="5" t="inlineStr">
        <is>
          <t>PL</t>
        </is>
      </c>
      <c r="C1257" s="5" t="inlineStr">
        <is>
          <t>Finance</t>
        </is>
      </c>
      <c r="D1257" s="5" t="inlineStr">
        <is>
          <t>L1</t>
        </is>
      </c>
      <c r="E1257" s="5" t="n">
        <v>1</v>
      </c>
      <c r="F1257" s="5" t="n">
        <v>21450</v>
      </c>
      <c r="G1257" s="41" t="n">
        <v>45985</v>
      </c>
      <c r="H1257" s="41" t="n"/>
      <c r="I1257" s="42">
        <f>IF(H1257="",DATE(2099,12,31),H1257)</f>
        <v/>
      </c>
      <c r="J1257" s="23">
        <f>F1257*E1257</f>
        <v/>
      </c>
      <c r="K1257" s="23">
        <f>J1257*INDEX(Settings!$C$31:$C$36,MATCH(D1257,Settings!$B$31:$B$36,0))</f>
        <v/>
      </c>
      <c r="L1257" s="23">
        <f>J1257+K1257</f>
        <v/>
      </c>
      <c r="M1257" s="23">
        <f>MIN(L1257,Settings!$C$25)</f>
        <v/>
      </c>
      <c r="N1257" s="23">
        <f>IF(B1257="IT",L1257*Settings!$C$11+L1257*Settings!$C$12,M1257*Settings!$C$16+M1257*Settings!$C$17+L1257*Settings!$C$18+L1257*Settings!$C$19+L1257*Settings!$C$20+L1257*Settings!$C$21*Settings!$C$22)</f>
        <v/>
      </c>
      <c r="O1257" s="23">
        <f>IF(B1257="IT",J1257/Settings!$C$13,0)</f>
        <v/>
      </c>
      <c r="P1257" s="23">
        <f>L1257+N1257+O1257</f>
        <v/>
      </c>
    </row>
    <row r="1258">
      <c r="A1258" s="5" t="inlineStr">
        <is>
          <t>E01927</t>
        </is>
      </c>
      <c r="B1258" s="5" t="inlineStr">
        <is>
          <t>PL</t>
        </is>
      </c>
      <c r="C1258" s="5" t="inlineStr">
        <is>
          <t>Operations</t>
        </is>
      </c>
      <c r="D1258" s="5" t="inlineStr">
        <is>
          <t>L2</t>
        </is>
      </c>
      <c r="E1258" s="5" t="n">
        <v>1</v>
      </c>
      <c r="F1258" s="5" t="n">
        <v>24550</v>
      </c>
      <c r="G1258" s="41" t="n">
        <v>45395</v>
      </c>
      <c r="H1258" s="41" t="n"/>
      <c r="I1258" s="42">
        <f>IF(H1258="",DATE(2099,12,31),H1258)</f>
        <v/>
      </c>
      <c r="J1258" s="23">
        <f>F1258*E1258</f>
        <v/>
      </c>
      <c r="K1258" s="23">
        <f>J1258*INDEX(Settings!$C$31:$C$36,MATCH(D1258,Settings!$B$31:$B$36,0))</f>
        <v/>
      </c>
      <c r="L1258" s="23">
        <f>J1258+K1258</f>
        <v/>
      </c>
      <c r="M1258" s="23">
        <f>MIN(L1258,Settings!$C$25)</f>
        <v/>
      </c>
      <c r="N1258" s="23">
        <f>IF(B1258="IT",L1258*Settings!$C$11+L1258*Settings!$C$12,M1258*Settings!$C$16+M1258*Settings!$C$17+L1258*Settings!$C$18+L1258*Settings!$C$19+L1258*Settings!$C$20+L1258*Settings!$C$21*Settings!$C$22)</f>
        <v/>
      </c>
      <c r="O1258" s="23">
        <f>IF(B1258="IT",J1258/Settings!$C$13,0)</f>
        <v/>
      </c>
      <c r="P1258" s="23">
        <f>L1258+N1258+O1258</f>
        <v/>
      </c>
    </row>
    <row r="1259">
      <c r="A1259" s="5" t="inlineStr">
        <is>
          <t>E01928</t>
        </is>
      </c>
      <c r="B1259" s="5" t="inlineStr">
        <is>
          <t>PL</t>
        </is>
      </c>
      <c r="C1259" s="5" t="inlineStr">
        <is>
          <t>Operations</t>
        </is>
      </c>
      <c r="D1259" s="5" t="inlineStr">
        <is>
          <t>L2</t>
        </is>
      </c>
      <c r="E1259" s="5" t="n">
        <v>1</v>
      </c>
      <c r="F1259" s="5" t="n">
        <v>24650</v>
      </c>
      <c r="G1259" s="41" t="n">
        <v>41553</v>
      </c>
      <c r="H1259" s="41" t="n"/>
      <c r="I1259" s="42">
        <f>IF(H1259="",DATE(2099,12,31),H1259)</f>
        <v/>
      </c>
      <c r="J1259" s="23">
        <f>F1259*E1259</f>
        <v/>
      </c>
      <c r="K1259" s="23">
        <f>J1259*INDEX(Settings!$C$31:$C$36,MATCH(D1259,Settings!$B$31:$B$36,0))</f>
        <v/>
      </c>
      <c r="L1259" s="23">
        <f>J1259+K1259</f>
        <v/>
      </c>
      <c r="M1259" s="23">
        <f>MIN(L1259,Settings!$C$25)</f>
        <v/>
      </c>
      <c r="N1259" s="23">
        <f>IF(B1259="IT",L1259*Settings!$C$11+L1259*Settings!$C$12,M1259*Settings!$C$16+M1259*Settings!$C$17+L1259*Settings!$C$18+L1259*Settings!$C$19+L1259*Settings!$C$20+L1259*Settings!$C$21*Settings!$C$22)</f>
        <v/>
      </c>
      <c r="O1259" s="23">
        <f>IF(B1259="IT",J1259/Settings!$C$13,0)</f>
        <v/>
      </c>
      <c r="P1259" s="23">
        <f>L1259+N1259+O1259</f>
        <v/>
      </c>
    </row>
    <row r="1260">
      <c r="A1260" s="5" t="inlineStr">
        <is>
          <t>E01932</t>
        </is>
      </c>
      <c r="B1260" s="5" t="inlineStr">
        <is>
          <t>PL</t>
        </is>
      </c>
      <c r="C1260" s="5" t="inlineStr">
        <is>
          <t>Tech</t>
        </is>
      </c>
      <c r="D1260" s="5" t="inlineStr">
        <is>
          <t>L3</t>
        </is>
      </c>
      <c r="E1260" s="5" t="n">
        <v>1</v>
      </c>
      <c r="F1260" s="5" t="n">
        <v>43000</v>
      </c>
      <c r="G1260" s="41" t="n">
        <v>44495</v>
      </c>
      <c r="H1260" s="41" t="n"/>
      <c r="I1260" s="42">
        <f>IF(H1260="",DATE(2099,12,31),H1260)</f>
        <v/>
      </c>
      <c r="J1260" s="23">
        <f>F1260*E1260</f>
        <v/>
      </c>
      <c r="K1260" s="23">
        <f>J1260*INDEX(Settings!$C$31:$C$36,MATCH(D1260,Settings!$B$31:$B$36,0))</f>
        <v/>
      </c>
      <c r="L1260" s="23">
        <f>J1260+K1260</f>
        <v/>
      </c>
      <c r="M1260" s="23">
        <f>MIN(L1260,Settings!$C$25)</f>
        <v/>
      </c>
      <c r="N1260" s="23">
        <f>IF(B1260="IT",L1260*Settings!$C$11+L1260*Settings!$C$12,M1260*Settings!$C$16+M1260*Settings!$C$17+L1260*Settings!$C$18+L1260*Settings!$C$19+L1260*Settings!$C$20+L1260*Settings!$C$21*Settings!$C$22)</f>
        <v/>
      </c>
      <c r="O1260" s="23">
        <f>IF(B1260="IT",J1260/Settings!$C$13,0)</f>
        <v/>
      </c>
      <c r="P1260" s="23">
        <f>L1260+N1260+O1260</f>
        <v/>
      </c>
    </row>
    <row r="1261">
      <c r="A1261" s="5" t="inlineStr">
        <is>
          <t>E01933</t>
        </is>
      </c>
      <c r="B1261" s="5" t="inlineStr">
        <is>
          <t>IT</t>
        </is>
      </c>
      <c r="C1261" s="5" t="inlineStr">
        <is>
          <t>Tech</t>
        </is>
      </c>
      <c r="D1261" s="5" t="inlineStr">
        <is>
          <t>L1</t>
        </is>
      </c>
      <c r="E1261" s="5" t="n">
        <v>1</v>
      </c>
      <c r="F1261" s="5" t="n">
        <v>28650</v>
      </c>
      <c r="G1261" s="41" t="n">
        <v>45934</v>
      </c>
      <c r="H1261" s="41" t="n"/>
      <c r="I1261" s="42">
        <f>IF(H1261="",DATE(2099,12,31),H1261)</f>
        <v/>
      </c>
      <c r="J1261" s="23">
        <f>F1261*E1261</f>
        <v/>
      </c>
      <c r="K1261" s="23">
        <f>J1261*INDEX(Settings!$C$31:$C$36,MATCH(D1261,Settings!$B$31:$B$36,0))</f>
        <v/>
      </c>
      <c r="L1261" s="23">
        <f>J1261+K1261</f>
        <v/>
      </c>
      <c r="M1261" s="23">
        <f>MIN(L1261,Settings!$C$25)</f>
        <v/>
      </c>
      <c r="N1261" s="23">
        <f>IF(B1261="IT",L1261*Settings!$C$11+L1261*Settings!$C$12,M1261*Settings!$C$16+M1261*Settings!$C$17+L1261*Settings!$C$18+L1261*Settings!$C$19+L1261*Settings!$C$20+L1261*Settings!$C$21*Settings!$C$22)</f>
        <v/>
      </c>
      <c r="O1261" s="23">
        <f>IF(B1261="IT",J1261/Settings!$C$13,0)</f>
        <v/>
      </c>
      <c r="P1261" s="23">
        <f>L1261+N1261+O1261</f>
        <v/>
      </c>
    </row>
    <row r="1262">
      <c r="A1262" s="5" t="inlineStr">
        <is>
          <t>E01934</t>
        </is>
      </c>
      <c r="B1262" s="5" t="inlineStr">
        <is>
          <t>IT</t>
        </is>
      </c>
      <c r="C1262" s="5" t="inlineStr">
        <is>
          <t>Tech</t>
        </is>
      </c>
      <c r="D1262" s="5" t="inlineStr">
        <is>
          <t>L4</t>
        </is>
      </c>
      <c r="E1262" s="5" t="n">
        <v>1</v>
      </c>
      <c r="F1262" s="5" t="n">
        <v>74300</v>
      </c>
      <c r="G1262" s="41" t="n">
        <v>43379</v>
      </c>
      <c r="H1262" s="41" t="n"/>
      <c r="I1262" s="42">
        <f>IF(H1262="",DATE(2099,12,31),H1262)</f>
        <v/>
      </c>
      <c r="J1262" s="23">
        <f>F1262*E1262</f>
        <v/>
      </c>
      <c r="K1262" s="23">
        <f>J1262*INDEX(Settings!$C$31:$C$36,MATCH(D1262,Settings!$B$31:$B$36,0))</f>
        <v/>
      </c>
      <c r="L1262" s="23">
        <f>J1262+K1262</f>
        <v/>
      </c>
      <c r="M1262" s="23">
        <f>MIN(L1262,Settings!$C$25)</f>
        <v/>
      </c>
      <c r="N1262" s="23">
        <f>IF(B1262="IT",L1262*Settings!$C$11+L1262*Settings!$C$12,M1262*Settings!$C$16+M1262*Settings!$C$17+L1262*Settings!$C$18+L1262*Settings!$C$19+L1262*Settings!$C$20+L1262*Settings!$C$21*Settings!$C$22)</f>
        <v/>
      </c>
      <c r="O1262" s="23">
        <f>IF(B1262="IT",J1262/Settings!$C$13,0)</f>
        <v/>
      </c>
      <c r="P1262" s="23">
        <f>L1262+N1262+O1262</f>
        <v/>
      </c>
    </row>
    <row r="1263">
      <c r="A1263" s="5" t="inlineStr">
        <is>
          <t>E01935</t>
        </is>
      </c>
      <c r="B1263" s="5" t="inlineStr">
        <is>
          <t>PL</t>
        </is>
      </c>
      <c r="C1263" s="5" t="inlineStr">
        <is>
          <t>Finance</t>
        </is>
      </c>
      <c r="D1263" s="5" t="inlineStr">
        <is>
          <t>L3</t>
        </is>
      </c>
      <c r="E1263" s="5" t="n">
        <v>1</v>
      </c>
      <c r="F1263" s="5" t="n">
        <v>34200</v>
      </c>
      <c r="G1263" s="41" t="n">
        <v>46000</v>
      </c>
      <c r="H1263" s="41" t="n"/>
      <c r="I1263" s="42">
        <f>IF(H1263="",DATE(2099,12,31),H1263)</f>
        <v/>
      </c>
      <c r="J1263" s="23">
        <f>F1263*E1263</f>
        <v/>
      </c>
      <c r="K1263" s="23">
        <f>J1263*INDEX(Settings!$C$31:$C$36,MATCH(D1263,Settings!$B$31:$B$36,0))</f>
        <v/>
      </c>
      <c r="L1263" s="23">
        <f>J1263+K1263</f>
        <v/>
      </c>
      <c r="M1263" s="23">
        <f>MIN(L1263,Settings!$C$25)</f>
        <v/>
      </c>
      <c r="N1263" s="23">
        <f>IF(B1263="IT",L1263*Settings!$C$11+L1263*Settings!$C$12,M1263*Settings!$C$16+M1263*Settings!$C$17+L1263*Settings!$C$18+L1263*Settings!$C$19+L1263*Settings!$C$20+L1263*Settings!$C$21*Settings!$C$22)</f>
        <v/>
      </c>
      <c r="O1263" s="23">
        <f>IF(B1263="IT",J1263/Settings!$C$13,0)</f>
        <v/>
      </c>
      <c r="P1263" s="23">
        <f>L1263+N1263+O1263</f>
        <v/>
      </c>
    </row>
    <row r="1264">
      <c r="A1264" s="5" t="inlineStr">
        <is>
          <t>E01936</t>
        </is>
      </c>
      <c r="B1264" s="5" t="inlineStr">
        <is>
          <t>IT</t>
        </is>
      </c>
      <c r="C1264" s="5" t="inlineStr">
        <is>
          <t>Finance</t>
        </is>
      </c>
      <c r="D1264" s="5" t="inlineStr">
        <is>
          <t>L2</t>
        </is>
      </c>
      <c r="E1264" s="5" t="n">
        <v>1</v>
      </c>
      <c r="F1264" s="5" t="n">
        <v>37500</v>
      </c>
      <c r="G1264" s="41" t="n">
        <v>45298</v>
      </c>
      <c r="H1264" s="41" t="n"/>
      <c r="I1264" s="42">
        <f>IF(H1264="",DATE(2099,12,31),H1264)</f>
        <v/>
      </c>
      <c r="J1264" s="23">
        <f>F1264*E1264</f>
        <v/>
      </c>
      <c r="K1264" s="23">
        <f>J1264*INDEX(Settings!$C$31:$C$36,MATCH(D1264,Settings!$B$31:$B$36,0))</f>
        <v/>
      </c>
      <c r="L1264" s="23">
        <f>J1264+K1264</f>
        <v/>
      </c>
      <c r="M1264" s="23">
        <f>MIN(L1264,Settings!$C$25)</f>
        <v/>
      </c>
      <c r="N1264" s="23">
        <f>IF(B1264="IT",L1264*Settings!$C$11+L1264*Settings!$C$12,M1264*Settings!$C$16+M1264*Settings!$C$17+L1264*Settings!$C$18+L1264*Settings!$C$19+L1264*Settings!$C$20+L1264*Settings!$C$21*Settings!$C$22)</f>
        <v/>
      </c>
      <c r="O1264" s="23">
        <f>IF(B1264="IT",J1264/Settings!$C$13,0)</f>
        <v/>
      </c>
      <c r="P1264" s="23">
        <f>L1264+N1264+O1264</f>
        <v/>
      </c>
    </row>
    <row r="1265">
      <c r="A1265" s="5" t="inlineStr">
        <is>
          <t>E01937</t>
        </is>
      </c>
      <c r="B1265" s="5" t="inlineStr">
        <is>
          <t>IT</t>
        </is>
      </c>
      <c r="C1265" s="5" t="inlineStr">
        <is>
          <t>Operations</t>
        </is>
      </c>
      <c r="D1265" s="5" t="inlineStr">
        <is>
          <t>L2</t>
        </is>
      </c>
      <c r="E1265" s="5" t="n">
        <v>1</v>
      </c>
      <c r="F1265" s="5" t="n">
        <v>29800</v>
      </c>
      <c r="G1265" s="41" t="n">
        <v>44675</v>
      </c>
      <c r="H1265" s="41" t="n">
        <v>45921</v>
      </c>
      <c r="I1265" s="42">
        <f>IF(H1265="",DATE(2099,12,31),H1265)</f>
        <v/>
      </c>
      <c r="J1265" s="23">
        <f>F1265*E1265</f>
        <v/>
      </c>
      <c r="K1265" s="23">
        <f>J1265*INDEX(Settings!$C$31:$C$36,MATCH(D1265,Settings!$B$31:$B$36,0))</f>
        <v/>
      </c>
      <c r="L1265" s="23">
        <f>J1265+K1265</f>
        <v/>
      </c>
      <c r="M1265" s="23">
        <f>MIN(L1265,Settings!$C$25)</f>
        <v/>
      </c>
      <c r="N1265" s="23">
        <f>IF(B1265="IT",L1265*Settings!$C$11+L1265*Settings!$C$12,M1265*Settings!$C$16+M1265*Settings!$C$17+L1265*Settings!$C$18+L1265*Settings!$C$19+L1265*Settings!$C$20+L1265*Settings!$C$21*Settings!$C$22)</f>
        <v/>
      </c>
      <c r="O1265" s="23">
        <f>IF(B1265="IT",J1265/Settings!$C$13,0)</f>
        <v/>
      </c>
      <c r="P1265" s="23">
        <f>L1265+N1265+O1265</f>
        <v/>
      </c>
    </row>
    <row r="1266">
      <c r="A1266" s="5" t="inlineStr">
        <is>
          <t>E01938</t>
        </is>
      </c>
      <c r="B1266" s="5" t="inlineStr">
        <is>
          <t>IT</t>
        </is>
      </c>
      <c r="C1266" s="5" t="inlineStr">
        <is>
          <t>Customer Service</t>
        </is>
      </c>
      <c r="D1266" s="5" t="inlineStr">
        <is>
          <t>L4</t>
        </is>
      </c>
      <c r="E1266" s="5" t="n">
        <v>1</v>
      </c>
      <c r="F1266" s="5" t="n">
        <v>39400</v>
      </c>
      <c r="G1266" s="41" t="n">
        <v>45061</v>
      </c>
      <c r="H1266" s="41" t="n"/>
      <c r="I1266" s="42">
        <f>IF(H1266="",DATE(2099,12,31),H1266)</f>
        <v/>
      </c>
      <c r="J1266" s="23">
        <f>F1266*E1266</f>
        <v/>
      </c>
      <c r="K1266" s="23">
        <f>J1266*INDEX(Settings!$C$31:$C$36,MATCH(D1266,Settings!$B$31:$B$36,0))</f>
        <v/>
      </c>
      <c r="L1266" s="23">
        <f>J1266+K1266</f>
        <v/>
      </c>
      <c r="M1266" s="23">
        <f>MIN(L1266,Settings!$C$25)</f>
        <v/>
      </c>
      <c r="N1266" s="23">
        <f>IF(B1266="IT",L1266*Settings!$C$11+L1266*Settings!$C$12,M1266*Settings!$C$16+M1266*Settings!$C$17+L1266*Settings!$C$18+L1266*Settings!$C$19+L1266*Settings!$C$20+L1266*Settings!$C$21*Settings!$C$22)</f>
        <v/>
      </c>
      <c r="O1266" s="23">
        <f>IF(B1266="IT",J1266/Settings!$C$13,0)</f>
        <v/>
      </c>
      <c r="P1266" s="23">
        <f>L1266+N1266+O1266</f>
        <v/>
      </c>
    </row>
    <row r="1267">
      <c r="A1267" s="5" t="inlineStr">
        <is>
          <t>E01940</t>
        </is>
      </c>
      <c r="B1267" s="5" t="inlineStr">
        <is>
          <t>IT</t>
        </is>
      </c>
      <c r="C1267" s="5" t="inlineStr">
        <is>
          <t>Sales</t>
        </is>
      </c>
      <c r="D1267" s="5" t="inlineStr">
        <is>
          <t>L2</t>
        </is>
      </c>
      <c r="E1267" s="5" t="n">
        <v>1</v>
      </c>
      <c r="F1267" s="5" t="n">
        <v>31550</v>
      </c>
      <c r="G1267" s="41" t="n">
        <v>41112</v>
      </c>
      <c r="H1267" s="41" t="n"/>
      <c r="I1267" s="42">
        <f>IF(H1267="",DATE(2099,12,31),H1267)</f>
        <v/>
      </c>
      <c r="J1267" s="23">
        <f>F1267*E1267</f>
        <v/>
      </c>
      <c r="K1267" s="23">
        <f>J1267*INDEX(Settings!$C$31:$C$36,MATCH(D1267,Settings!$B$31:$B$36,0))</f>
        <v/>
      </c>
      <c r="L1267" s="23">
        <f>J1267+K1267</f>
        <v/>
      </c>
      <c r="M1267" s="23">
        <f>MIN(L1267,Settings!$C$25)</f>
        <v/>
      </c>
      <c r="N1267" s="23">
        <f>IF(B1267="IT",L1267*Settings!$C$11+L1267*Settings!$C$12,M1267*Settings!$C$16+M1267*Settings!$C$17+L1267*Settings!$C$18+L1267*Settings!$C$19+L1267*Settings!$C$20+L1267*Settings!$C$21*Settings!$C$22)</f>
        <v/>
      </c>
      <c r="O1267" s="23">
        <f>IF(B1267="IT",J1267/Settings!$C$13,0)</f>
        <v/>
      </c>
      <c r="P1267" s="23">
        <f>L1267+N1267+O1267</f>
        <v/>
      </c>
    </row>
    <row r="1268">
      <c r="A1268" s="5" t="inlineStr">
        <is>
          <t>E01941</t>
        </is>
      </c>
      <c r="B1268" s="5" t="inlineStr">
        <is>
          <t>IT</t>
        </is>
      </c>
      <c r="C1268" s="5" t="inlineStr">
        <is>
          <t>Finance</t>
        </is>
      </c>
      <c r="D1268" s="5" t="inlineStr">
        <is>
          <t>L3</t>
        </is>
      </c>
      <c r="E1268" s="5" t="n">
        <v>1</v>
      </c>
      <c r="F1268" s="5" t="n">
        <v>37000</v>
      </c>
      <c r="G1268" s="41" t="n">
        <v>44112</v>
      </c>
      <c r="H1268" s="41" t="n"/>
      <c r="I1268" s="42">
        <f>IF(H1268="",DATE(2099,12,31),H1268)</f>
        <v/>
      </c>
      <c r="J1268" s="23">
        <f>F1268*E1268</f>
        <v/>
      </c>
      <c r="K1268" s="23">
        <f>J1268*INDEX(Settings!$C$31:$C$36,MATCH(D1268,Settings!$B$31:$B$36,0))</f>
        <v/>
      </c>
      <c r="L1268" s="23">
        <f>J1268+K1268</f>
        <v/>
      </c>
      <c r="M1268" s="23">
        <f>MIN(L1268,Settings!$C$25)</f>
        <v/>
      </c>
      <c r="N1268" s="23">
        <f>IF(B1268="IT",L1268*Settings!$C$11+L1268*Settings!$C$12,M1268*Settings!$C$16+M1268*Settings!$C$17+L1268*Settings!$C$18+L1268*Settings!$C$19+L1268*Settings!$C$20+L1268*Settings!$C$21*Settings!$C$22)</f>
        <v/>
      </c>
      <c r="O1268" s="23">
        <f>IF(B1268="IT",J1268/Settings!$C$13,0)</f>
        <v/>
      </c>
      <c r="P1268" s="23">
        <f>L1268+N1268+O1268</f>
        <v/>
      </c>
    </row>
    <row r="1269">
      <c r="A1269" s="5" t="inlineStr">
        <is>
          <t>E01942</t>
        </is>
      </c>
      <c r="B1269" s="5" t="inlineStr">
        <is>
          <t>PL</t>
        </is>
      </c>
      <c r="C1269" s="5" t="inlineStr">
        <is>
          <t>Operations</t>
        </is>
      </c>
      <c r="D1269" s="5" t="inlineStr">
        <is>
          <t>L1</t>
        </is>
      </c>
      <c r="E1269" s="5" t="n">
        <v>1</v>
      </c>
      <c r="F1269" s="5" t="n">
        <v>20650</v>
      </c>
      <c r="G1269" s="41" t="n">
        <v>43086</v>
      </c>
      <c r="H1269" s="41" t="n"/>
      <c r="I1269" s="42">
        <f>IF(H1269="",DATE(2099,12,31),H1269)</f>
        <v/>
      </c>
      <c r="J1269" s="23">
        <f>F1269*E1269</f>
        <v/>
      </c>
      <c r="K1269" s="23">
        <f>J1269*INDEX(Settings!$C$31:$C$36,MATCH(D1269,Settings!$B$31:$B$36,0))</f>
        <v/>
      </c>
      <c r="L1269" s="23">
        <f>J1269+K1269</f>
        <v/>
      </c>
      <c r="M1269" s="23">
        <f>MIN(L1269,Settings!$C$25)</f>
        <v/>
      </c>
      <c r="N1269" s="23">
        <f>IF(B1269="IT",L1269*Settings!$C$11+L1269*Settings!$C$12,M1269*Settings!$C$16+M1269*Settings!$C$17+L1269*Settings!$C$18+L1269*Settings!$C$19+L1269*Settings!$C$20+L1269*Settings!$C$21*Settings!$C$22)</f>
        <v/>
      </c>
      <c r="O1269" s="23">
        <f>IF(B1269="IT",J1269/Settings!$C$13,0)</f>
        <v/>
      </c>
      <c r="P1269" s="23">
        <f>L1269+N1269+O1269</f>
        <v/>
      </c>
    </row>
    <row r="1270">
      <c r="A1270" s="5" t="inlineStr">
        <is>
          <t>E01943</t>
        </is>
      </c>
      <c r="B1270" s="5" t="inlineStr">
        <is>
          <t>IT</t>
        </is>
      </c>
      <c r="C1270" s="5" t="inlineStr">
        <is>
          <t>HR</t>
        </is>
      </c>
      <c r="D1270" s="5" t="inlineStr">
        <is>
          <t>L2</t>
        </is>
      </c>
      <c r="E1270" s="5" t="n">
        <v>1</v>
      </c>
      <c r="F1270" s="5" t="n">
        <v>35800</v>
      </c>
      <c r="G1270" s="41" t="n">
        <v>45365</v>
      </c>
      <c r="H1270" s="41" t="n"/>
      <c r="I1270" s="42">
        <f>IF(H1270="",DATE(2099,12,31),H1270)</f>
        <v/>
      </c>
      <c r="J1270" s="23">
        <f>F1270*E1270</f>
        <v/>
      </c>
      <c r="K1270" s="23">
        <f>J1270*INDEX(Settings!$C$31:$C$36,MATCH(D1270,Settings!$B$31:$B$36,0))</f>
        <v/>
      </c>
      <c r="L1270" s="23">
        <f>J1270+K1270</f>
        <v/>
      </c>
      <c r="M1270" s="23">
        <f>MIN(L1270,Settings!$C$25)</f>
        <v/>
      </c>
      <c r="N1270" s="23">
        <f>IF(B1270="IT",L1270*Settings!$C$11+L1270*Settings!$C$12,M1270*Settings!$C$16+M1270*Settings!$C$17+L1270*Settings!$C$18+L1270*Settings!$C$19+L1270*Settings!$C$20+L1270*Settings!$C$21*Settings!$C$22)</f>
        <v/>
      </c>
      <c r="O1270" s="23">
        <f>IF(B1270="IT",J1270/Settings!$C$13,0)</f>
        <v/>
      </c>
      <c r="P1270" s="23">
        <f>L1270+N1270+O1270</f>
        <v/>
      </c>
    </row>
    <row r="1271">
      <c r="A1271" s="5" t="inlineStr">
        <is>
          <t>E01944</t>
        </is>
      </c>
      <c r="B1271" s="5" t="inlineStr">
        <is>
          <t>PL</t>
        </is>
      </c>
      <c r="C1271" s="5" t="inlineStr">
        <is>
          <t>Customer Service</t>
        </is>
      </c>
      <c r="D1271" s="5" t="inlineStr">
        <is>
          <t>L3</t>
        </is>
      </c>
      <c r="E1271" s="5" t="n">
        <v>1</v>
      </c>
      <c r="F1271" s="5" t="n">
        <v>27700</v>
      </c>
      <c r="G1271" s="41" t="n">
        <v>45527</v>
      </c>
      <c r="H1271" s="41" t="n"/>
      <c r="I1271" s="42">
        <f>IF(H1271="",DATE(2099,12,31),H1271)</f>
        <v/>
      </c>
      <c r="J1271" s="23">
        <f>F1271*E1271</f>
        <v/>
      </c>
      <c r="K1271" s="23">
        <f>J1271*INDEX(Settings!$C$31:$C$36,MATCH(D1271,Settings!$B$31:$B$36,0))</f>
        <v/>
      </c>
      <c r="L1271" s="23">
        <f>J1271+K1271</f>
        <v/>
      </c>
      <c r="M1271" s="23">
        <f>MIN(L1271,Settings!$C$25)</f>
        <v/>
      </c>
      <c r="N1271" s="23">
        <f>IF(B1271="IT",L1271*Settings!$C$11+L1271*Settings!$C$12,M1271*Settings!$C$16+M1271*Settings!$C$17+L1271*Settings!$C$18+L1271*Settings!$C$19+L1271*Settings!$C$20+L1271*Settings!$C$21*Settings!$C$22)</f>
        <v/>
      </c>
      <c r="O1271" s="23">
        <f>IF(B1271="IT",J1271/Settings!$C$13,0)</f>
        <v/>
      </c>
      <c r="P1271" s="23">
        <f>L1271+N1271+O1271</f>
        <v/>
      </c>
    </row>
    <row r="1272">
      <c r="A1272" s="5" t="inlineStr">
        <is>
          <t>E01945</t>
        </is>
      </c>
      <c r="B1272" s="5" t="inlineStr">
        <is>
          <t>PL</t>
        </is>
      </c>
      <c r="C1272" s="5" t="inlineStr">
        <is>
          <t>Operations</t>
        </is>
      </c>
      <c r="D1272" s="5" t="inlineStr">
        <is>
          <t>L6</t>
        </is>
      </c>
      <c r="E1272" s="5" t="n">
        <v>0.8</v>
      </c>
      <c r="F1272" s="5" t="n">
        <v>80200</v>
      </c>
      <c r="G1272" s="41" t="n">
        <v>41115</v>
      </c>
      <c r="H1272" s="41" t="n"/>
      <c r="I1272" s="42">
        <f>IF(H1272="",DATE(2099,12,31),H1272)</f>
        <v/>
      </c>
      <c r="J1272" s="23">
        <f>F1272*E1272</f>
        <v/>
      </c>
      <c r="K1272" s="23">
        <f>J1272*INDEX(Settings!$C$31:$C$36,MATCH(D1272,Settings!$B$31:$B$36,0))</f>
        <v/>
      </c>
      <c r="L1272" s="23">
        <f>J1272+K1272</f>
        <v/>
      </c>
      <c r="M1272" s="23">
        <f>MIN(L1272,Settings!$C$25)</f>
        <v/>
      </c>
      <c r="N1272" s="23">
        <f>IF(B1272="IT",L1272*Settings!$C$11+L1272*Settings!$C$12,M1272*Settings!$C$16+M1272*Settings!$C$17+L1272*Settings!$C$18+L1272*Settings!$C$19+L1272*Settings!$C$20+L1272*Settings!$C$21*Settings!$C$22)</f>
        <v/>
      </c>
      <c r="O1272" s="23">
        <f>IF(B1272="IT",J1272/Settings!$C$13,0)</f>
        <v/>
      </c>
      <c r="P1272" s="23">
        <f>L1272+N1272+O1272</f>
        <v/>
      </c>
    </row>
    <row r="1273">
      <c r="A1273" s="5" t="inlineStr">
        <is>
          <t>E01947</t>
        </is>
      </c>
      <c r="B1273" s="5" t="inlineStr">
        <is>
          <t>PL</t>
        </is>
      </c>
      <c r="C1273" s="5" t="inlineStr">
        <is>
          <t>Operations</t>
        </is>
      </c>
      <c r="D1273" s="5" t="inlineStr">
        <is>
          <t>L3</t>
        </is>
      </c>
      <c r="E1273" s="5" t="n">
        <v>1</v>
      </c>
      <c r="F1273" s="5" t="n">
        <v>32700</v>
      </c>
      <c r="G1273" s="41" t="n">
        <v>44503</v>
      </c>
      <c r="H1273" s="41" t="n"/>
      <c r="I1273" s="42">
        <f>IF(H1273="",DATE(2099,12,31),H1273)</f>
        <v/>
      </c>
      <c r="J1273" s="23">
        <f>F1273*E1273</f>
        <v/>
      </c>
      <c r="K1273" s="23">
        <f>J1273*INDEX(Settings!$C$31:$C$36,MATCH(D1273,Settings!$B$31:$B$36,0))</f>
        <v/>
      </c>
      <c r="L1273" s="23">
        <f>J1273+K1273</f>
        <v/>
      </c>
      <c r="M1273" s="23">
        <f>MIN(L1273,Settings!$C$25)</f>
        <v/>
      </c>
      <c r="N1273" s="23">
        <f>IF(B1273="IT",L1273*Settings!$C$11+L1273*Settings!$C$12,M1273*Settings!$C$16+M1273*Settings!$C$17+L1273*Settings!$C$18+L1273*Settings!$C$19+L1273*Settings!$C$20+L1273*Settings!$C$21*Settings!$C$22)</f>
        <v/>
      </c>
      <c r="O1273" s="23">
        <f>IF(B1273="IT",J1273/Settings!$C$13,0)</f>
        <v/>
      </c>
      <c r="P1273" s="23">
        <f>L1273+N1273+O1273</f>
        <v/>
      </c>
    </row>
    <row r="1274">
      <c r="A1274" s="5" t="inlineStr">
        <is>
          <t>E01949</t>
        </is>
      </c>
      <c r="B1274" s="5" t="inlineStr">
        <is>
          <t>PL</t>
        </is>
      </c>
      <c r="C1274" s="5" t="inlineStr">
        <is>
          <t>Operations</t>
        </is>
      </c>
      <c r="D1274" s="5" t="inlineStr">
        <is>
          <t>L1</t>
        </is>
      </c>
      <c r="E1274" s="5" t="n">
        <v>1</v>
      </c>
      <c r="F1274" s="5" t="n">
        <v>18950</v>
      </c>
      <c r="G1274" s="41" t="n">
        <v>45371</v>
      </c>
      <c r="H1274" s="41" t="n"/>
      <c r="I1274" s="42">
        <f>IF(H1274="",DATE(2099,12,31),H1274)</f>
        <v/>
      </c>
      <c r="J1274" s="23">
        <f>F1274*E1274</f>
        <v/>
      </c>
      <c r="K1274" s="23">
        <f>J1274*INDEX(Settings!$C$31:$C$36,MATCH(D1274,Settings!$B$31:$B$36,0))</f>
        <v/>
      </c>
      <c r="L1274" s="23">
        <f>J1274+K1274</f>
        <v/>
      </c>
      <c r="M1274" s="23">
        <f>MIN(L1274,Settings!$C$25)</f>
        <v/>
      </c>
      <c r="N1274" s="23">
        <f>IF(B1274="IT",L1274*Settings!$C$11+L1274*Settings!$C$12,M1274*Settings!$C$16+M1274*Settings!$C$17+L1274*Settings!$C$18+L1274*Settings!$C$19+L1274*Settings!$C$20+L1274*Settings!$C$21*Settings!$C$22)</f>
        <v/>
      </c>
      <c r="O1274" s="23">
        <f>IF(B1274="IT",J1274/Settings!$C$13,0)</f>
        <v/>
      </c>
      <c r="P1274" s="23">
        <f>L1274+N1274+O1274</f>
        <v/>
      </c>
    </row>
    <row r="1275">
      <c r="A1275" s="5" t="inlineStr">
        <is>
          <t>E01950</t>
        </is>
      </c>
      <c r="B1275" s="5" t="inlineStr">
        <is>
          <t>PL</t>
        </is>
      </c>
      <c r="C1275" s="5" t="inlineStr">
        <is>
          <t>Customer Service</t>
        </is>
      </c>
      <c r="D1275" s="5" t="inlineStr">
        <is>
          <t>L5</t>
        </is>
      </c>
      <c r="E1275" s="5" t="n">
        <v>1</v>
      </c>
      <c r="F1275" s="5" t="n">
        <v>59100</v>
      </c>
      <c r="G1275" s="41" t="n">
        <v>45668</v>
      </c>
      <c r="H1275" s="41" t="n"/>
      <c r="I1275" s="42">
        <f>IF(H1275="",DATE(2099,12,31),H1275)</f>
        <v/>
      </c>
      <c r="J1275" s="23">
        <f>F1275*E1275</f>
        <v/>
      </c>
      <c r="K1275" s="23">
        <f>J1275*INDEX(Settings!$C$31:$C$36,MATCH(D1275,Settings!$B$31:$B$36,0))</f>
        <v/>
      </c>
      <c r="L1275" s="23">
        <f>J1275+K1275</f>
        <v/>
      </c>
      <c r="M1275" s="23">
        <f>MIN(L1275,Settings!$C$25)</f>
        <v/>
      </c>
      <c r="N1275" s="23">
        <f>IF(B1275="IT",L1275*Settings!$C$11+L1275*Settings!$C$12,M1275*Settings!$C$16+M1275*Settings!$C$17+L1275*Settings!$C$18+L1275*Settings!$C$19+L1275*Settings!$C$20+L1275*Settings!$C$21*Settings!$C$22)</f>
        <v/>
      </c>
      <c r="O1275" s="23">
        <f>IF(B1275="IT",J1275/Settings!$C$13,0)</f>
        <v/>
      </c>
      <c r="P1275" s="23">
        <f>L1275+N1275+O1275</f>
        <v/>
      </c>
    </row>
    <row r="1276">
      <c r="A1276" s="5" t="inlineStr">
        <is>
          <t>E01951</t>
        </is>
      </c>
      <c r="B1276" s="5" t="inlineStr">
        <is>
          <t>PL</t>
        </is>
      </c>
      <c r="C1276" s="5" t="inlineStr">
        <is>
          <t>Sales</t>
        </is>
      </c>
      <c r="D1276" s="5" t="inlineStr">
        <is>
          <t>L2</t>
        </is>
      </c>
      <c r="E1276" s="5" t="n">
        <v>1</v>
      </c>
      <c r="F1276" s="5" t="n">
        <v>25950</v>
      </c>
      <c r="G1276" s="41" t="n">
        <v>45820</v>
      </c>
      <c r="H1276" s="41" t="n"/>
      <c r="I1276" s="42">
        <f>IF(H1276="",DATE(2099,12,31),H1276)</f>
        <v/>
      </c>
      <c r="J1276" s="23">
        <f>F1276*E1276</f>
        <v/>
      </c>
      <c r="K1276" s="23">
        <f>J1276*INDEX(Settings!$C$31:$C$36,MATCH(D1276,Settings!$B$31:$B$36,0))</f>
        <v/>
      </c>
      <c r="L1276" s="23">
        <f>J1276+K1276</f>
        <v/>
      </c>
      <c r="M1276" s="23">
        <f>MIN(L1276,Settings!$C$25)</f>
        <v/>
      </c>
      <c r="N1276" s="23">
        <f>IF(B1276="IT",L1276*Settings!$C$11+L1276*Settings!$C$12,M1276*Settings!$C$16+M1276*Settings!$C$17+L1276*Settings!$C$18+L1276*Settings!$C$19+L1276*Settings!$C$20+L1276*Settings!$C$21*Settings!$C$22)</f>
        <v/>
      </c>
      <c r="O1276" s="23">
        <f>IF(B1276="IT",J1276/Settings!$C$13,0)</f>
        <v/>
      </c>
      <c r="P1276" s="23">
        <f>L1276+N1276+O1276</f>
        <v/>
      </c>
    </row>
    <row r="1277">
      <c r="A1277" s="5" t="inlineStr">
        <is>
          <t>E01952</t>
        </is>
      </c>
      <c r="B1277" s="5" t="inlineStr">
        <is>
          <t>IT</t>
        </is>
      </c>
      <c r="C1277" s="5" t="inlineStr">
        <is>
          <t>HR</t>
        </is>
      </c>
      <c r="D1277" s="5" t="inlineStr">
        <is>
          <t>L3</t>
        </is>
      </c>
      <c r="E1277" s="5" t="n">
        <v>1</v>
      </c>
      <c r="F1277" s="5" t="n">
        <v>43050</v>
      </c>
      <c r="G1277" s="41" t="n">
        <v>42843</v>
      </c>
      <c r="H1277" s="41" t="n"/>
      <c r="I1277" s="42">
        <f>IF(H1277="",DATE(2099,12,31),H1277)</f>
        <v/>
      </c>
      <c r="J1277" s="23">
        <f>F1277*E1277</f>
        <v/>
      </c>
      <c r="K1277" s="23">
        <f>J1277*INDEX(Settings!$C$31:$C$36,MATCH(D1277,Settings!$B$31:$B$36,0))</f>
        <v/>
      </c>
      <c r="L1277" s="23">
        <f>J1277+K1277</f>
        <v/>
      </c>
      <c r="M1277" s="23">
        <f>MIN(L1277,Settings!$C$25)</f>
        <v/>
      </c>
      <c r="N1277" s="23">
        <f>IF(B1277="IT",L1277*Settings!$C$11+L1277*Settings!$C$12,M1277*Settings!$C$16+M1277*Settings!$C$17+L1277*Settings!$C$18+L1277*Settings!$C$19+L1277*Settings!$C$20+L1277*Settings!$C$21*Settings!$C$22)</f>
        <v/>
      </c>
      <c r="O1277" s="23">
        <f>IF(B1277="IT",J1277/Settings!$C$13,0)</f>
        <v/>
      </c>
      <c r="P1277" s="23">
        <f>L1277+N1277+O1277</f>
        <v/>
      </c>
    </row>
    <row r="1278">
      <c r="A1278" s="5" t="inlineStr">
        <is>
          <t>E01954</t>
        </is>
      </c>
      <c r="B1278" s="5" t="inlineStr">
        <is>
          <t>PL</t>
        </is>
      </c>
      <c r="C1278" s="5" t="inlineStr">
        <is>
          <t>Operations</t>
        </is>
      </c>
      <c r="D1278" s="5" t="inlineStr">
        <is>
          <t>L5</t>
        </is>
      </c>
      <c r="E1278" s="5" t="n">
        <v>1</v>
      </c>
      <c r="F1278" s="5" t="n">
        <v>48050</v>
      </c>
      <c r="G1278" s="41" t="n">
        <v>45785</v>
      </c>
      <c r="H1278" s="41" t="n"/>
      <c r="I1278" s="42">
        <f>IF(H1278="",DATE(2099,12,31),H1278)</f>
        <v/>
      </c>
      <c r="J1278" s="23">
        <f>F1278*E1278</f>
        <v/>
      </c>
      <c r="K1278" s="23">
        <f>J1278*INDEX(Settings!$C$31:$C$36,MATCH(D1278,Settings!$B$31:$B$36,0))</f>
        <v/>
      </c>
      <c r="L1278" s="23">
        <f>J1278+K1278</f>
        <v/>
      </c>
      <c r="M1278" s="23">
        <f>MIN(L1278,Settings!$C$25)</f>
        <v/>
      </c>
      <c r="N1278" s="23">
        <f>IF(B1278="IT",L1278*Settings!$C$11+L1278*Settings!$C$12,M1278*Settings!$C$16+M1278*Settings!$C$17+L1278*Settings!$C$18+L1278*Settings!$C$19+L1278*Settings!$C$20+L1278*Settings!$C$21*Settings!$C$22)</f>
        <v/>
      </c>
      <c r="O1278" s="23">
        <f>IF(B1278="IT",J1278/Settings!$C$13,0)</f>
        <v/>
      </c>
      <c r="P1278" s="23">
        <f>L1278+N1278+O1278</f>
        <v/>
      </c>
    </row>
    <row r="1279">
      <c r="A1279" s="5" t="inlineStr">
        <is>
          <t>E01955</t>
        </is>
      </c>
      <c r="B1279" s="5" t="inlineStr">
        <is>
          <t>IT</t>
        </is>
      </c>
      <c r="C1279" s="5" t="inlineStr">
        <is>
          <t>Tech</t>
        </is>
      </c>
      <c r="D1279" s="5" t="inlineStr">
        <is>
          <t>L2</t>
        </is>
      </c>
      <c r="E1279" s="5" t="n">
        <v>1</v>
      </c>
      <c r="F1279" s="5" t="n">
        <v>43350</v>
      </c>
      <c r="G1279" s="41" t="n">
        <v>41475</v>
      </c>
      <c r="H1279" s="41" t="n"/>
      <c r="I1279" s="42">
        <f>IF(H1279="",DATE(2099,12,31),H1279)</f>
        <v/>
      </c>
      <c r="J1279" s="23">
        <f>F1279*E1279</f>
        <v/>
      </c>
      <c r="K1279" s="23">
        <f>J1279*INDEX(Settings!$C$31:$C$36,MATCH(D1279,Settings!$B$31:$B$36,0))</f>
        <v/>
      </c>
      <c r="L1279" s="23">
        <f>J1279+K1279</f>
        <v/>
      </c>
      <c r="M1279" s="23">
        <f>MIN(L1279,Settings!$C$25)</f>
        <v/>
      </c>
      <c r="N1279" s="23">
        <f>IF(B1279="IT",L1279*Settings!$C$11+L1279*Settings!$C$12,M1279*Settings!$C$16+M1279*Settings!$C$17+L1279*Settings!$C$18+L1279*Settings!$C$19+L1279*Settings!$C$20+L1279*Settings!$C$21*Settings!$C$22)</f>
        <v/>
      </c>
      <c r="O1279" s="23">
        <f>IF(B1279="IT",J1279/Settings!$C$13,0)</f>
        <v/>
      </c>
      <c r="P1279" s="23">
        <f>L1279+N1279+O1279</f>
        <v/>
      </c>
    </row>
    <row r="1280">
      <c r="A1280" s="5" t="inlineStr">
        <is>
          <t>E01957</t>
        </is>
      </c>
      <c r="B1280" s="5" t="inlineStr">
        <is>
          <t>IT</t>
        </is>
      </c>
      <c r="C1280" s="5" t="inlineStr">
        <is>
          <t>Customer Service</t>
        </is>
      </c>
      <c r="D1280" s="5" t="inlineStr">
        <is>
          <t>L3</t>
        </is>
      </c>
      <c r="E1280" s="5" t="n">
        <v>1</v>
      </c>
      <c r="F1280" s="5" t="n">
        <v>38500</v>
      </c>
      <c r="G1280" s="41" t="n">
        <v>45753</v>
      </c>
      <c r="H1280" s="41" t="n"/>
      <c r="I1280" s="42">
        <f>IF(H1280="",DATE(2099,12,31),H1280)</f>
        <v/>
      </c>
      <c r="J1280" s="23">
        <f>F1280*E1280</f>
        <v/>
      </c>
      <c r="K1280" s="23">
        <f>J1280*INDEX(Settings!$C$31:$C$36,MATCH(D1280,Settings!$B$31:$B$36,0))</f>
        <v/>
      </c>
      <c r="L1280" s="23">
        <f>J1280+K1280</f>
        <v/>
      </c>
      <c r="M1280" s="23">
        <f>MIN(L1280,Settings!$C$25)</f>
        <v/>
      </c>
      <c r="N1280" s="23">
        <f>IF(B1280="IT",L1280*Settings!$C$11+L1280*Settings!$C$12,M1280*Settings!$C$16+M1280*Settings!$C$17+L1280*Settings!$C$18+L1280*Settings!$C$19+L1280*Settings!$C$20+L1280*Settings!$C$21*Settings!$C$22)</f>
        <v/>
      </c>
      <c r="O1280" s="23">
        <f>IF(B1280="IT",J1280/Settings!$C$13,0)</f>
        <v/>
      </c>
      <c r="P1280" s="23">
        <f>L1280+N1280+O1280</f>
        <v/>
      </c>
    </row>
    <row r="1281">
      <c r="A1281" s="5" t="inlineStr">
        <is>
          <t>E01958</t>
        </is>
      </c>
      <c r="B1281" s="5" t="inlineStr">
        <is>
          <t>PL</t>
        </is>
      </c>
      <c r="C1281" s="5" t="inlineStr">
        <is>
          <t>Finance</t>
        </is>
      </c>
      <c r="D1281" s="5" t="inlineStr">
        <is>
          <t>L2</t>
        </is>
      </c>
      <c r="E1281" s="5" t="n">
        <v>0.8</v>
      </c>
      <c r="F1281" s="5" t="n">
        <v>24800</v>
      </c>
      <c r="G1281" s="41" t="n">
        <v>45979</v>
      </c>
      <c r="H1281" s="41" t="n"/>
      <c r="I1281" s="42">
        <f>IF(H1281="",DATE(2099,12,31),H1281)</f>
        <v/>
      </c>
      <c r="J1281" s="23">
        <f>F1281*E1281</f>
        <v/>
      </c>
      <c r="K1281" s="23">
        <f>J1281*INDEX(Settings!$C$31:$C$36,MATCH(D1281,Settings!$B$31:$B$36,0))</f>
        <v/>
      </c>
      <c r="L1281" s="23">
        <f>J1281+K1281</f>
        <v/>
      </c>
      <c r="M1281" s="23">
        <f>MIN(L1281,Settings!$C$25)</f>
        <v/>
      </c>
      <c r="N1281" s="23">
        <f>IF(B1281="IT",L1281*Settings!$C$11+L1281*Settings!$C$12,M1281*Settings!$C$16+M1281*Settings!$C$17+L1281*Settings!$C$18+L1281*Settings!$C$19+L1281*Settings!$C$20+L1281*Settings!$C$21*Settings!$C$22)</f>
        <v/>
      </c>
      <c r="O1281" s="23">
        <f>IF(B1281="IT",J1281/Settings!$C$13,0)</f>
        <v/>
      </c>
      <c r="P1281" s="23">
        <f>L1281+N1281+O1281</f>
        <v/>
      </c>
    </row>
    <row r="1282">
      <c r="A1282" s="5" t="inlineStr">
        <is>
          <t>E01959</t>
        </is>
      </c>
      <c r="B1282" s="5" t="inlineStr">
        <is>
          <t>IT</t>
        </is>
      </c>
      <c r="C1282" s="5" t="inlineStr">
        <is>
          <t>Tech</t>
        </is>
      </c>
      <c r="D1282" s="5" t="inlineStr">
        <is>
          <t>L6</t>
        </is>
      </c>
      <c r="E1282" s="5" t="n">
        <v>1</v>
      </c>
      <c r="F1282" s="5" t="n">
        <v>120200</v>
      </c>
      <c r="G1282" s="41" t="n">
        <v>42287</v>
      </c>
      <c r="H1282" s="41" t="n">
        <v>45948</v>
      </c>
      <c r="I1282" s="42">
        <f>IF(H1282="",DATE(2099,12,31),H1282)</f>
        <v/>
      </c>
      <c r="J1282" s="23">
        <f>F1282*E1282</f>
        <v/>
      </c>
      <c r="K1282" s="23">
        <f>J1282*INDEX(Settings!$C$31:$C$36,MATCH(D1282,Settings!$B$31:$B$36,0))</f>
        <v/>
      </c>
      <c r="L1282" s="23">
        <f>J1282+K1282</f>
        <v/>
      </c>
      <c r="M1282" s="23">
        <f>MIN(L1282,Settings!$C$25)</f>
        <v/>
      </c>
      <c r="N1282" s="23">
        <f>IF(B1282="IT",L1282*Settings!$C$11+L1282*Settings!$C$12,M1282*Settings!$C$16+M1282*Settings!$C$17+L1282*Settings!$C$18+L1282*Settings!$C$19+L1282*Settings!$C$20+L1282*Settings!$C$21*Settings!$C$22)</f>
        <v/>
      </c>
      <c r="O1282" s="23">
        <f>IF(B1282="IT",J1282/Settings!$C$13,0)</f>
        <v/>
      </c>
      <c r="P1282" s="23">
        <f>L1282+N1282+O1282</f>
        <v/>
      </c>
    </row>
    <row r="1283">
      <c r="A1283" s="5" t="inlineStr">
        <is>
          <t>E01961</t>
        </is>
      </c>
      <c r="B1283" s="5" t="inlineStr">
        <is>
          <t>IT</t>
        </is>
      </c>
      <c r="C1283" s="5" t="inlineStr">
        <is>
          <t>Tech</t>
        </is>
      </c>
      <c r="D1283" s="5" t="inlineStr">
        <is>
          <t>L3</t>
        </is>
      </c>
      <c r="E1283" s="5" t="n">
        <v>1</v>
      </c>
      <c r="F1283" s="5" t="n">
        <v>59500</v>
      </c>
      <c r="G1283" s="41" t="n">
        <v>45154</v>
      </c>
      <c r="H1283" s="41" t="n"/>
      <c r="I1283" s="42">
        <f>IF(H1283="",DATE(2099,12,31),H1283)</f>
        <v/>
      </c>
      <c r="J1283" s="23">
        <f>F1283*E1283</f>
        <v/>
      </c>
      <c r="K1283" s="23">
        <f>J1283*INDEX(Settings!$C$31:$C$36,MATCH(D1283,Settings!$B$31:$B$36,0))</f>
        <v/>
      </c>
      <c r="L1283" s="23">
        <f>J1283+K1283</f>
        <v/>
      </c>
      <c r="M1283" s="23">
        <f>MIN(L1283,Settings!$C$25)</f>
        <v/>
      </c>
      <c r="N1283" s="23">
        <f>IF(B1283="IT",L1283*Settings!$C$11+L1283*Settings!$C$12,M1283*Settings!$C$16+M1283*Settings!$C$17+L1283*Settings!$C$18+L1283*Settings!$C$19+L1283*Settings!$C$20+L1283*Settings!$C$21*Settings!$C$22)</f>
        <v/>
      </c>
      <c r="O1283" s="23">
        <f>IF(B1283="IT",J1283/Settings!$C$13,0)</f>
        <v/>
      </c>
      <c r="P1283" s="23">
        <f>L1283+N1283+O1283</f>
        <v/>
      </c>
    </row>
    <row r="1284">
      <c r="A1284" s="5" t="inlineStr">
        <is>
          <t>E01963</t>
        </is>
      </c>
      <c r="B1284" s="5" t="inlineStr">
        <is>
          <t>IT</t>
        </is>
      </c>
      <c r="C1284" s="5" t="inlineStr">
        <is>
          <t>Operations</t>
        </is>
      </c>
      <c r="D1284" s="5" t="inlineStr">
        <is>
          <t>L4</t>
        </is>
      </c>
      <c r="E1284" s="5" t="n">
        <v>1</v>
      </c>
      <c r="F1284" s="5" t="n">
        <v>47900</v>
      </c>
      <c r="G1284" s="41" t="n">
        <v>43311</v>
      </c>
      <c r="H1284" s="41" t="n"/>
      <c r="I1284" s="42">
        <f>IF(H1284="",DATE(2099,12,31),H1284)</f>
        <v/>
      </c>
      <c r="J1284" s="23">
        <f>F1284*E1284</f>
        <v/>
      </c>
      <c r="K1284" s="23">
        <f>J1284*INDEX(Settings!$C$31:$C$36,MATCH(D1284,Settings!$B$31:$B$36,0))</f>
        <v/>
      </c>
      <c r="L1284" s="23">
        <f>J1284+K1284</f>
        <v/>
      </c>
      <c r="M1284" s="23">
        <f>MIN(L1284,Settings!$C$25)</f>
        <v/>
      </c>
      <c r="N1284" s="23">
        <f>IF(B1284="IT",L1284*Settings!$C$11+L1284*Settings!$C$12,M1284*Settings!$C$16+M1284*Settings!$C$17+L1284*Settings!$C$18+L1284*Settings!$C$19+L1284*Settings!$C$20+L1284*Settings!$C$21*Settings!$C$22)</f>
        <v/>
      </c>
      <c r="O1284" s="23">
        <f>IF(B1284="IT",J1284/Settings!$C$13,0)</f>
        <v/>
      </c>
      <c r="P1284" s="23">
        <f>L1284+N1284+O1284</f>
        <v/>
      </c>
    </row>
    <row r="1285">
      <c r="A1285" s="5" t="inlineStr">
        <is>
          <t>E01964</t>
        </is>
      </c>
      <c r="B1285" s="5" t="inlineStr">
        <is>
          <t>PL</t>
        </is>
      </c>
      <c r="C1285" s="5" t="inlineStr">
        <is>
          <t>Customer Service</t>
        </is>
      </c>
      <c r="D1285" s="5" t="inlineStr">
        <is>
          <t>L1</t>
        </is>
      </c>
      <c r="E1285" s="5" t="n">
        <v>1</v>
      </c>
      <c r="F1285" s="5" t="n">
        <v>18700</v>
      </c>
      <c r="G1285" s="41" t="n">
        <v>45539</v>
      </c>
      <c r="H1285" s="41" t="n"/>
      <c r="I1285" s="42">
        <f>IF(H1285="",DATE(2099,12,31),H1285)</f>
        <v/>
      </c>
      <c r="J1285" s="23">
        <f>F1285*E1285</f>
        <v/>
      </c>
      <c r="K1285" s="23">
        <f>J1285*INDEX(Settings!$C$31:$C$36,MATCH(D1285,Settings!$B$31:$B$36,0))</f>
        <v/>
      </c>
      <c r="L1285" s="23">
        <f>J1285+K1285</f>
        <v/>
      </c>
      <c r="M1285" s="23">
        <f>MIN(L1285,Settings!$C$25)</f>
        <v/>
      </c>
      <c r="N1285" s="23">
        <f>IF(B1285="IT",L1285*Settings!$C$11+L1285*Settings!$C$12,M1285*Settings!$C$16+M1285*Settings!$C$17+L1285*Settings!$C$18+L1285*Settings!$C$19+L1285*Settings!$C$20+L1285*Settings!$C$21*Settings!$C$22)</f>
        <v/>
      </c>
      <c r="O1285" s="23">
        <f>IF(B1285="IT",J1285/Settings!$C$13,0)</f>
        <v/>
      </c>
      <c r="P1285" s="23">
        <f>L1285+N1285+O1285</f>
        <v/>
      </c>
    </row>
    <row r="1286">
      <c r="A1286" s="5" t="inlineStr">
        <is>
          <t>E01966</t>
        </is>
      </c>
      <c r="B1286" s="5" t="inlineStr">
        <is>
          <t>IT</t>
        </is>
      </c>
      <c r="C1286" s="5" t="inlineStr">
        <is>
          <t>Sales</t>
        </is>
      </c>
      <c r="D1286" s="5" t="inlineStr">
        <is>
          <t>L2</t>
        </is>
      </c>
      <c r="E1286" s="5" t="n">
        <v>1</v>
      </c>
      <c r="F1286" s="5" t="n">
        <v>24850</v>
      </c>
      <c r="G1286" s="41" t="n">
        <v>45015</v>
      </c>
      <c r="H1286" s="41" t="n">
        <v>45976</v>
      </c>
      <c r="I1286" s="42">
        <f>IF(H1286="",DATE(2099,12,31),H1286)</f>
        <v/>
      </c>
      <c r="J1286" s="23">
        <f>F1286*E1286</f>
        <v/>
      </c>
      <c r="K1286" s="23">
        <f>J1286*INDEX(Settings!$C$31:$C$36,MATCH(D1286,Settings!$B$31:$B$36,0))</f>
        <v/>
      </c>
      <c r="L1286" s="23">
        <f>J1286+K1286</f>
        <v/>
      </c>
      <c r="M1286" s="23">
        <f>MIN(L1286,Settings!$C$25)</f>
        <v/>
      </c>
      <c r="N1286" s="23">
        <f>IF(B1286="IT",L1286*Settings!$C$11+L1286*Settings!$C$12,M1286*Settings!$C$16+M1286*Settings!$C$17+L1286*Settings!$C$18+L1286*Settings!$C$19+L1286*Settings!$C$20+L1286*Settings!$C$21*Settings!$C$22)</f>
        <v/>
      </c>
      <c r="O1286" s="23">
        <f>IF(B1286="IT",J1286/Settings!$C$13,0)</f>
        <v/>
      </c>
      <c r="P1286" s="23">
        <f>L1286+N1286+O1286</f>
        <v/>
      </c>
    </row>
    <row r="1287">
      <c r="A1287" s="5" t="inlineStr">
        <is>
          <t>E01967</t>
        </is>
      </c>
      <c r="B1287" s="5" t="inlineStr">
        <is>
          <t>IT</t>
        </is>
      </c>
      <c r="C1287" s="5" t="inlineStr">
        <is>
          <t>Operations</t>
        </is>
      </c>
      <c r="D1287" s="5" t="inlineStr">
        <is>
          <t>L1</t>
        </is>
      </c>
      <c r="E1287" s="5" t="n">
        <v>0.8</v>
      </c>
      <c r="F1287" s="5" t="n">
        <v>25950</v>
      </c>
      <c r="G1287" s="41" t="n">
        <v>44749</v>
      </c>
      <c r="H1287" s="41" t="n"/>
      <c r="I1287" s="42">
        <f>IF(H1287="",DATE(2099,12,31),H1287)</f>
        <v/>
      </c>
      <c r="J1287" s="23">
        <f>F1287*E1287</f>
        <v/>
      </c>
      <c r="K1287" s="23">
        <f>J1287*INDEX(Settings!$C$31:$C$36,MATCH(D1287,Settings!$B$31:$B$36,0))</f>
        <v/>
      </c>
      <c r="L1287" s="23">
        <f>J1287+K1287</f>
        <v/>
      </c>
      <c r="M1287" s="23">
        <f>MIN(L1287,Settings!$C$25)</f>
        <v/>
      </c>
      <c r="N1287" s="23">
        <f>IF(B1287="IT",L1287*Settings!$C$11+L1287*Settings!$C$12,M1287*Settings!$C$16+M1287*Settings!$C$17+L1287*Settings!$C$18+L1287*Settings!$C$19+L1287*Settings!$C$20+L1287*Settings!$C$21*Settings!$C$22)</f>
        <v/>
      </c>
      <c r="O1287" s="23">
        <f>IF(B1287="IT",J1287/Settings!$C$13,0)</f>
        <v/>
      </c>
      <c r="P1287" s="23">
        <f>L1287+N1287+O1287</f>
        <v/>
      </c>
    </row>
    <row r="1288">
      <c r="A1288" s="5" t="inlineStr">
        <is>
          <t>E01968</t>
        </is>
      </c>
      <c r="B1288" s="5" t="inlineStr">
        <is>
          <t>IT</t>
        </is>
      </c>
      <c r="C1288" s="5" t="inlineStr">
        <is>
          <t>Customer Service</t>
        </is>
      </c>
      <c r="D1288" s="5" t="inlineStr">
        <is>
          <t>L4</t>
        </is>
      </c>
      <c r="E1288" s="5" t="n">
        <v>1</v>
      </c>
      <c r="F1288" s="5" t="n">
        <v>52550</v>
      </c>
      <c r="G1288" s="41" t="n">
        <v>45248</v>
      </c>
      <c r="H1288" s="41" t="n"/>
      <c r="I1288" s="42">
        <f>IF(H1288="",DATE(2099,12,31),H1288)</f>
        <v/>
      </c>
      <c r="J1288" s="23">
        <f>F1288*E1288</f>
        <v/>
      </c>
      <c r="K1288" s="23">
        <f>J1288*INDEX(Settings!$C$31:$C$36,MATCH(D1288,Settings!$B$31:$B$36,0))</f>
        <v/>
      </c>
      <c r="L1288" s="23">
        <f>J1288+K1288</f>
        <v/>
      </c>
      <c r="M1288" s="23">
        <f>MIN(L1288,Settings!$C$25)</f>
        <v/>
      </c>
      <c r="N1288" s="23">
        <f>IF(B1288="IT",L1288*Settings!$C$11+L1288*Settings!$C$12,M1288*Settings!$C$16+M1288*Settings!$C$17+L1288*Settings!$C$18+L1288*Settings!$C$19+L1288*Settings!$C$20+L1288*Settings!$C$21*Settings!$C$22)</f>
        <v/>
      </c>
      <c r="O1288" s="23">
        <f>IF(B1288="IT",J1288/Settings!$C$13,0)</f>
        <v/>
      </c>
      <c r="P1288" s="23">
        <f>L1288+N1288+O1288</f>
        <v/>
      </c>
    </row>
    <row r="1289">
      <c r="A1289" s="5" t="inlineStr">
        <is>
          <t>E01971</t>
        </is>
      </c>
      <c r="B1289" s="5" t="inlineStr">
        <is>
          <t>PL</t>
        </is>
      </c>
      <c r="C1289" s="5" t="inlineStr">
        <is>
          <t>Operations</t>
        </is>
      </c>
      <c r="D1289" s="5" t="inlineStr">
        <is>
          <t>L4</t>
        </is>
      </c>
      <c r="E1289" s="5" t="n">
        <v>1</v>
      </c>
      <c r="F1289" s="5" t="n">
        <v>41500</v>
      </c>
      <c r="G1289" s="41" t="n">
        <v>45668</v>
      </c>
      <c r="H1289" s="41" t="n"/>
      <c r="I1289" s="42">
        <f>IF(H1289="",DATE(2099,12,31),H1289)</f>
        <v/>
      </c>
      <c r="J1289" s="23">
        <f>F1289*E1289</f>
        <v/>
      </c>
      <c r="K1289" s="23">
        <f>J1289*INDEX(Settings!$C$31:$C$36,MATCH(D1289,Settings!$B$31:$B$36,0))</f>
        <v/>
      </c>
      <c r="L1289" s="23">
        <f>J1289+K1289</f>
        <v/>
      </c>
      <c r="M1289" s="23">
        <f>MIN(L1289,Settings!$C$25)</f>
        <v/>
      </c>
      <c r="N1289" s="23">
        <f>IF(B1289="IT",L1289*Settings!$C$11+L1289*Settings!$C$12,M1289*Settings!$C$16+M1289*Settings!$C$17+L1289*Settings!$C$18+L1289*Settings!$C$19+L1289*Settings!$C$20+L1289*Settings!$C$21*Settings!$C$22)</f>
        <v/>
      </c>
      <c r="O1289" s="23">
        <f>IF(B1289="IT",J1289/Settings!$C$13,0)</f>
        <v/>
      </c>
      <c r="P1289" s="23">
        <f>L1289+N1289+O1289</f>
        <v/>
      </c>
    </row>
    <row r="1290">
      <c r="A1290" s="5" t="inlineStr">
        <is>
          <t>E01972</t>
        </is>
      </c>
      <c r="B1290" s="5" t="inlineStr">
        <is>
          <t>IT</t>
        </is>
      </c>
      <c r="C1290" s="5" t="inlineStr">
        <is>
          <t>Finance</t>
        </is>
      </c>
      <c r="D1290" s="5" t="inlineStr">
        <is>
          <t>L3</t>
        </is>
      </c>
      <c r="E1290" s="5" t="n">
        <v>1</v>
      </c>
      <c r="F1290" s="5" t="n">
        <v>44650</v>
      </c>
      <c r="G1290" s="41" t="n">
        <v>45663</v>
      </c>
      <c r="H1290" s="41" t="n"/>
      <c r="I1290" s="42">
        <f>IF(H1290="",DATE(2099,12,31),H1290)</f>
        <v/>
      </c>
      <c r="J1290" s="23">
        <f>F1290*E1290</f>
        <v/>
      </c>
      <c r="K1290" s="23">
        <f>J1290*INDEX(Settings!$C$31:$C$36,MATCH(D1290,Settings!$B$31:$B$36,0))</f>
        <v/>
      </c>
      <c r="L1290" s="23">
        <f>J1290+K1290</f>
        <v/>
      </c>
      <c r="M1290" s="23">
        <f>MIN(L1290,Settings!$C$25)</f>
        <v/>
      </c>
      <c r="N1290" s="23">
        <f>IF(B1290="IT",L1290*Settings!$C$11+L1290*Settings!$C$12,M1290*Settings!$C$16+M1290*Settings!$C$17+L1290*Settings!$C$18+L1290*Settings!$C$19+L1290*Settings!$C$20+L1290*Settings!$C$21*Settings!$C$22)</f>
        <v/>
      </c>
      <c r="O1290" s="23">
        <f>IF(B1290="IT",J1290/Settings!$C$13,0)</f>
        <v/>
      </c>
      <c r="P1290" s="23">
        <f>L1290+N1290+O1290</f>
        <v/>
      </c>
    </row>
    <row r="1291">
      <c r="A1291" s="5" t="inlineStr">
        <is>
          <t>E01973</t>
        </is>
      </c>
      <c r="B1291" s="5" t="inlineStr">
        <is>
          <t>IT</t>
        </is>
      </c>
      <c r="C1291" s="5" t="inlineStr">
        <is>
          <t>Tech</t>
        </is>
      </c>
      <c r="D1291" s="5" t="inlineStr">
        <is>
          <t>L2</t>
        </is>
      </c>
      <c r="E1291" s="5" t="n">
        <v>1</v>
      </c>
      <c r="F1291" s="5" t="n">
        <v>36150</v>
      </c>
      <c r="G1291" s="41" t="n">
        <v>44574</v>
      </c>
      <c r="H1291" s="41" t="n"/>
      <c r="I1291" s="42">
        <f>IF(H1291="",DATE(2099,12,31),H1291)</f>
        <v/>
      </c>
      <c r="J1291" s="23">
        <f>F1291*E1291</f>
        <v/>
      </c>
      <c r="K1291" s="23">
        <f>J1291*INDEX(Settings!$C$31:$C$36,MATCH(D1291,Settings!$B$31:$B$36,0))</f>
        <v/>
      </c>
      <c r="L1291" s="23">
        <f>J1291+K1291</f>
        <v/>
      </c>
      <c r="M1291" s="23">
        <f>MIN(L1291,Settings!$C$25)</f>
        <v/>
      </c>
      <c r="N1291" s="23">
        <f>IF(B1291="IT",L1291*Settings!$C$11+L1291*Settings!$C$12,M1291*Settings!$C$16+M1291*Settings!$C$17+L1291*Settings!$C$18+L1291*Settings!$C$19+L1291*Settings!$C$20+L1291*Settings!$C$21*Settings!$C$22)</f>
        <v/>
      </c>
      <c r="O1291" s="23">
        <f>IF(B1291="IT",J1291/Settings!$C$13,0)</f>
        <v/>
      </c>
      <c r="P1291" s="23">
        <f>L1291+N1291+O1291</f>
        <v/>
      </c>
    </row>
    <row r="1292">
      <c r="A1292" s="5" t="inlineStr">
        <is>
          <t>E01974</t>
        </is>
      </c>
      <c r="B1292" s="5" t="inlineStr">
        <is>
          <t>IT</t>
        </is>
      </c>
      <c r="C1292" s="5" t="inlineStr">
        <is>
          <t>Finance</t>
        </is>
      </c>
      <c r="D1292" s="5" t="inlineStr">
        <is>
          <t>L3</t>
        </is>
      </c>
      <c r="E1292" s="5" t="n">
        <v>1</v>
      </c>
      <c r="F1292" s="5" t="n">
        <v>44800</v>
      </c>
      <c r="G1292" s="41" t="n">
        <v>45495</v>
      </c>
      <c r="H1292" s="41" t="n"/>
      <c r="I1292" s="42">
        <f>IF(H1292="",DATE(2099,12,31),H1292)</f>
        <v/>
      </c>
      <c r="J1292" s="23">
        <f>F1292*E1292</f>
        <v/>
      </c>
      <c r="K1292" s="23">
        <f>J1292*INDEX(Settings!$C$31:$C$36,MATCH(D1292,Settings!$B$31:$B$36,0))</f>
        <v/>
      </c>
      <c r="L1292" s="23">
        <f>J1292+K1292</f>
        <v/>
      </c>
      <c r="M1292" s="23">
        <f>MIN(L1292,Settings!$C$25)</f>
        <v/>
      </c>
      <c r="N1292" s="23">
        <f>IF(B1292="IT",L1292*Settings!$C$11+L1292*Settings!$C$12,M1292*Settings!$C$16+M1292*Settings!$C$17+L1292*Settings!$C$18+L1292*Settings!$C$19+L1292*Settings!$C$20+L1292*Settings!$C$21*Settings!$C$22)</f>
        <v/>
      </c>
      <c r="O1292" s="23">
        <f>IF(B1292="IT",J1292/Settings!$C$13,0)</f>
        <v/>
      </c>
      <c r="P1292" s="23">
        <f>L1292+N1292+O1292</f>
        <v/>
      </c>
    </row>
    <row r="1293">
      <c r="A1293" s="5" t="inlineStr">
        <is>
          <t>E01975</t>
        </is>
      </c>
      <c r="B1293" s="5" t="inlineStr">
        <is>
          <t>PL</t>
        </is>
      </c>
      <c r="C1293" s="5" t="inlineStr">
        <is>
          <t>Tech</t>
        </is>
      </c>
      <c r="D1293" s="5" t="inlineStr">
        <is>
          <t>L1</t>
        </is>
      </c>
      <c r="E1293" s="5" t="n">
        <v>1</v>
      </c>
      <c r="F1293" s="5" t="n">
        <v>25950</v>
      </c>
      <c r="G1293" s="41" t="n">
        <v>46004</v>
      </c>
      <c r="H1293" s="41" t="n"/>
      <c r="I1293" s="42">
        <f>IF(H1293="",DATE(2099,12,31),H1293)</f>
        <v/>
      </c>
      <c r="J1293" s="23">
        <f>F1293*E1293</f>
        <v/>
      </c>
      <c r="K1293" s="23">
        <f>J1293*INDEX(Settings!$C$31:$C$36,MATCH(D1293,Settings!$B$31:$B$36,0))</f>
        <v/>
      </c>
      <c r="L1293" s="23">
        <f>J1293+K1293</f>
        <v/>
      </c>
      <c r="M1293" s="23">
        <f>MIN(L1293,Settings!$C$25)</f>
        <v/>
      </c>
      <c r="N1293" s="23">
        <f>IF(B1293="IT",L1293*Settings!$C$11+L1293*Settings!$C$12,M1293*Settings!$C$16+M1293*Settings!$C$17+L1293*Settings!$C$18+L1293*Settings!$C$19+L1293*Settings!$C$20+L1293*Settings!$C$21*Settings!$C$22)</f>
        <v/>
      </c>
      <c r="O1293" s="23">
        <f>IF(B1293="IT",J1293/Settings!$C$13,0)</f>
        <v/>
      </c>
      <c r="P1293" s="23">
        <f>L1293+N1293+O1293</f>
        <v/>
      </c>
    </row>
    <row r="1294">
      <c r="A1294" s="5" t="inlineStr">
        <is>
          <t>E01977</t>
        </is>
      </c>
      <c r="B1294" s="5" t="inlineStr">
        <is>
          <t>IT</t>
        </is>
      </c>
      <c r="C1294" s="5" t="inlineStr">
        <is>
          <t>Customer Service</t>
        </is>
      </c>
      <c r="D1294" s="5" t="inlineStr">
        <is>
          <t>L4</t>
        </is>
      </c>
      <c r="E1294" s="5" t="n">
        <v>1</v>
      </c>
      <c r="F1294" s="5" t="n">
        <v>49150</v>
      </c>
      <c r="G1294" s="41" t="n">
        <v>45941</v>
      </c>
      <c r="H1294" s="41" t="n"/>
      <c r="I1294" s="42">
        <f>IF(H1294="",DATE(2099,12,31),H1294)</f>
        <v/>
      </c>
      <c r="J1294" s="23">
        <f>F1294*E1294</f>
        <v/>
      </c>
      <c r="K1294" s="23">
        <f>J1294*INDEX(Settings!$C$31:$C$36,MATCH(D1294,Settings!$B$31:$B$36,0))</f>
        <v/>
      </c>
      <c r="L1294" s="23">
        <f>J1294+K1294</f>
        <v/>
      </c>
      <c r="M1294" s="23">
        <f>MIN(L1294,Settings!$C$25)</f>
        <v/>
      </c>
      <c r="N1294" s="23">
        <f>IF(B1294="IT",L1294*Settings!$C$11+L1294*Settings!$C$12,M1294*Settings!$C$16+M1294*Settings!$C$17+L1294*Settings!$C$18+L1294*Settings!$C$19+L1294*Settings!$C$20+L1294*Settings!$C$21*Settings!$C$22)</f>
        <v/>
      </c>
      <c r="O1294" s="23">
        <f>IF(B1294="IT",J1294/Settings!$C$13,0)</f>
        <v/>
      </c>
      <c r="P1294" s="23">
        <f>L1294+N1294+O1294</f>
        <v/>
      </c>
    </row>
    <row r="1295">
      <c r="A1295" s="5" t="inlineStr">
        <is>
          <t>E01978</t>
        </is>
      </c>
      <c r="B1295" s="5" t="inlineStr">
        <is>
          <t>IT</t>
        </is>
      </c>
      <c r="C1295" s="5" t="inlineStr">
        <is>
          <t>Customer Service</t>
        </is>
      </c>
      <c r="D1295" s="5" t="inlineStr">
        <is>
          <t>L2</t>
        </is>
      </c>
      <c r="E1295" s="5" t="n">
        <v>1</v>
      </c>
      <c r="F1295" s="5" t="n">
        <v>32600</v>
      </c>
      <c r="G1295" s="41" t="n">
        <v>45666</v>
      </c>
      <c r="H1295" s="41" t="n"/>
      <c r="I1295" s="42">
        <f>IF(H1295="",DATE(2099,12,31),H1295)</f>
        <v/>
      </c>
      <c r="J1295" s="23">
        <f>F1295*E1295</f>
        <v/>
      </c>
      <c r="K1295" s="23">
        <f>J1295*INDEX(Settings!$C$31:$C$36,MATCH(D1295,Settings!$B$31:$B$36,0))</f>
        <v/>
      </c>
      <c r="L1295" s="23">
        <f>J1295+K1295</f>
        <v/>
      </c>
      <c r="M1295" s="23">
        <f>MIN(L1295,Settings!$C$25)</f>
        <v/>
      </c>
      <c r="N1295" s="23">
        <f>IF(B1295="IT",L1295*Settings!$C$11+L1295*Settings!$C$12,M1295*Settings!$C$16+M1295*Settings!$C$17+L1295*Settings!$C$18+L1295*Settings!$C$19+L1295*Settings!$C$20+L1295*Settings!$C$21*Settings!$C$22)</f>
        <v/>
      </c>
      <c r="O1295" s="23">
        <f>IF(B1295="IT",J1295/Settings!$C$13,0)</f>
        <v/>
      </c>
      <c r="P1295" s="23">
        <f>L1295+N1295+O1295</f>
        <v/>
      </c>
    </row>
    <row r="1296">
      <c r="A1296" s="5" t="inlineStr">
        <is>
          <t>E01979</t>
        </is>
      </c>
      <c r="B1296" s="5" t="inlineStr">
        <is>
          <t>PL</t>
        </is>
      </c>
      <c r="C1296" s="5" t="inlineStr">
        <is>
          <t>Customer Service</t>
        </is>
      </c>
      <c r="D1296" s="5" t="inlineStr">
        <is>
          <t>L1</t>
        </is>
      </c>
      <c r="E1296" s="5" t="n">
        <v>1</v>
      </c>
      <c r="F1296" s="5" t="n">
        <v>17750</v>
      </c>
      <c r="G1296" s="41" t="n">
        <v>45432</v>
      </c>
      <c r="H1296" s="41" t="n"/>
      <c r="I1296" s="42">
        <f>IF(H1296="",DATE(2099,12,31),H1296)</f>
        <v/>
      </c>
      <c r="J1296" s="23">
        <f>F1296*E1296</f>
        <v/>
      </c>
      <c r="K1296" s="23">
        <f>J1296*INDEX(Settings!$C$31:$C$36,MATCH(D1296,Settings!$B$31:$B$36,0))</f>
        <v/>
      </c>
      <c r="L1296" s="23">
        <f>J1296+K1296</f>
        <v/>
      </c>
      <c r="M1296" s="23">
        <f>MIN(L1296,Settings!$C$25)</f>
        <v/>
      </c>
      <c r="N1296" s="23">
        <f>IF(B1296="IT",L1296*Settings!$C$11+L1296*Settings!$C$12,M1296*Settings!$C$16+M1296*Settings!$C$17+L1296*Settings!$C$18+L1296*Settings!$C$19+L1296*Settings!$C$20+L1296*Settings!$C$21*Settings!$C$22)</f>
        <v/>
      </c>
      <c r="O1296" s="23">
        <f>IF(B1296="IT",J1296/Settings!$C$13,0)</f>
        <v/>
      </c>
      <c r="P1296" s="23">
        <f>L1296+N1296+O1296</f>
        <v/>
      </c>
    </row>
    <row r="1297">
      <c r="A1297" s="5" t="inlineStr">
        <is>
          <t>E01981</t>
        </is>
      </c>
      <c r="B1297" s="5" t="inlineStr">
        <is>
          <t>IT</t>
        </is>
      </c>
      <c r="C1297" s="5" t="inlineStr">
        <is>
          <t>Tech</t>
        </is>
      </c>
      <c r="D1297" s="5" t="inlineStr">
        <is>
          <t>L1</t>
        </is>
      </c>
      <c r="E1297" s="5" t="n">
        <v>1</v>
      </c>
      <c r="F1297" s="5" t="n">
        <v>23200</v>
      </c>
      <c r="G1297" s="41" t="n">
        <v>45265</v>
      </c>
      <c r="H1297" s="41" t="n"/>
      <c r="I1297" s="42">
        <f>IF(H1297="",DATE(2099,12,31),H1297)</f>
        <v/>
      </c>
      <c r="J1297" s="23">
        <f>F1297*E1297</f>
        <v/>
      </c>
      <c r="K1297" s="23">
        <f>J1297*INDEX(Settings!$C$31:$C$36,MATCH(D1297,Settings!$B$31:$B$36,0))</f>
        <v/>
      </c>
      <c r="L1297" s="23">
        <f>J1297+K1297</f>
        <v/>
      </c>
      <c r="M1297" s="23">
        <f>MIN(L1297,Settings!$C$25)</f>
        <v/>
      </c>
      <c r="N1297" s="23">
        <f>IF(B1297="IT",L1297*Settings!$C$11+L1297*Settings!$C$12,M1297*Settings!$C$16+M1297*Settings!$C$17+L1297*Settings!$C$18+L1297*Settings!$C$19+L1297*Settings!$C$20+L1297*Settings!$C$21*Settings!$C$22)</f>
        <v/>
      </c>
      <c r="O1297" s="23">
        <f>IF(B1297="IT",J1297/Settings!$C$13,0)</f>
        <v/>
      </c>
      <c r="P1297" s="23">
        <f>L1297+N1297+O1297</f>
        <v/>
      </c>
    </row>
    <row r="1298">
      <c r="A1298" s="5" t="inlineStr">
        <is>
          <t>E01982</t>
        </is>
      </c>
      <c r="B1298" s="5" t="inlineStr">
        <is>
          <t>PL</t>
        </is>
      </c>
      <c r="C1298" s="5" t="inlineStr">
        <is>
          <t>Tech</t>
        </is>
      </c>
      <c r="D1298" s="5" t="inlineStr">
        <is>
          <t>L5</t>
        </is>
      </c>
      <c r="E1298" s="5" t="n">
        <v>1</v>
      </c>
      <c r="F1298" s="5" t="n">
        <v>70300</v>
      </c>
      <c r="G1298" s="41" t="n">
        <v>45652</v>
      </c>
      <c r="H1298" s="41" t="n"/>
      <c r="I1298" s="42">
        <f>IF(H1298="",DATE(2099,12,31),H1298)</f>
        <v/>
      </c>
      <c r="J1298" s="23">
        <f>F1298*E1298</f>
        <v/>
      </c>
      <c r="K1298" s="23">
        <f>J1298*INDEX(Settings!$C$31:$C$36,MATCH(D1298,Settings!$B$31:$B$36,0))</f>
        <v/>
      </c>
      <c r="L1298" s="23">
        <f>J1298+K1298</f>
        <v/>
      </c>
      <c r="M1298" s="23">
        <f>MIN(L1298,Settings!$C$25)</f>
        <v/>
      </c>
      <c r="N1298" s="23">
        <f>IF(B1298="IT",L1298*Settings!$C$11+L1298*Settings!$C$12,M1298*Settings!$C$16+M1298*Settings!$C$17+L1298*Settings!$C$18+L1298*Settings!$C$19+L1298*Settings!$C$20+L1298*Settings!$C$21*Settings!$C$22)</f>
        <v/>
      </c>
      <c r="O1298" s="23">
        <f>IF(B1298="IT",J1298/Settings!$C$13,0)</f>
        <v/>
      </c>
      <c r="P1298" s="23">
        <f>L1298+N1298+O1298</f>
        <v/>
      </c>
    </row>
    <row r="1299">
      <c r="A1299" s="5" t="inlineStr">
        <is>
          <t>E01983</t>
        </is>
      </c>
      <c r="B1299" s="5" t="inlineStr">
        <is>
          <t>IT</t>
        </is>
      </c>
      <c r="C1299" s="5" t="inlineStr">
        <is>
          <t>Operations</t>
        </is>
      </c>
      <c r="D1299" s="5" t="inlineStr">
        <is>
          <t>L2</t>
        </is>
      </c>
      <c r="E1299" s="5" t="n">
        <v>1</v>
      </c>
      <c r="F1299" s="5" t="n">
        <v>29350</v>
      </c>
      <c r="G1299" s="41" t="n">
        <v>43945</v>
      </c>
      <c r="H1299" s="41" t="n"/>
      <c r="I1299" s="42">
        <f>IF(H1299="",DATE(2099,12,31),H1299)</f>
        <v/>
      </c>
      <c r="J1299" s="23">
        <f>F1299*E1299</f>
        <v/>
      </c>
      <c r="K1299" s="23">
        <f>J1299*INDEX(Settings!$C$31:$C$36,MATCH(D1299,Settings!$B$31:$B$36,0))</f>
        <v/>
      </c>
      <c r="L1299" s="23">
        <f>J1299+K1299</f>
        <v/>
      </c>
      <c r="M1299" s="23">
        <f>MIN(L1299,Settings!$C$25)</f>
        <v/>
      </c>
      <c r="N1299" s="23">
        <f>IF(B1299="IT",L1299*Settings!$C$11+L1299*Settings!$C$12,M1299*Settings!$C$16+M1299*Settings!$C$17+L1299*Settings!$C$18+L1299*Settings!$C$19+L1299*Settings!$C$20+L1299*Settings!$C$21*Settings!$C$22)</f>
        <v/>
      </c>
      <c r="O1299" s="23">
        <f>IF(B1299="IT",J1299/Settings!$C$13,0)</f>
        <v/>
      </c>
      <c r="P1299" s="23">
        <f>L1299+N1299+O1299</f>
        <v/>
      </c>
    </row>
    <row r="1300">
      <c r="A1300" s="5" t="inlineStr">
        <is>
          <t>E01984</t>
        </is>
      </c>
      <c r="B1300" s="5" t="inlineStr">
        <is>
          <t>PL</t>
        </is>
      </c>
      <c r="C1300" s="5" t="inlineStr">
        <is>
          <t>Customer Service</t>
        </is>
      </c>
      <c r="D1300" s="5" t="inlineStr">
        <is>
          <t>L4</t>
        </is>
      </c>
      <c r="E1300" s="5" t="n">
        <v>1</v>
      </c>
      <c r="F1300" s="5" t="n">
        <v>36900</v>
      </c>
      <c r="G1300" s="41" t="n">
        <v>45840</v>
      </c>
      <c r="H1300" s="41" t="n">
        <v>46195</v>
      </c>
      <c r="I1300" s="42">
        <f>IF(H1300="",DATE(2099,12,31),H1300)</f>
        <v/>
      </c>
      <c r="J1300" s="23">
        <f>F1300*E1300</f>
        <v/>
      </c>
      <c r="K1300" s="23">
        <f>J1300*INDEX(Settings!$C$31:$C$36,MATCH(D1300,Settings!$B$31:$B$36,0))</f>
        <v/>
      </c>
      <c r="L1300" s="23">
        <f>J1300+K1300</f>
        <v/>
      </c>
      <c r="M1300" s="23">
        <f>MIN(L1300,Settings!$C$25)</f>
        <v/>
      </c>
      <c r="N1300" s="23">
        <f>IF(B1300="IT",L1300*Settings!$C$11+L1300*Settings!$C$12,M1300*Settings!$C$16+M1300*Settings!$C$17+L1300*Settings!$C$18+L1300*Settings!$C$19+L1300*Settings!$C$20+L1300*Settings!$C$21*Settings!$C$22)</f>
        <v/>
      </c>
      <c r="O1300" s="23">
        <f>IF(B1300="IT",J1300/Settings!$C$13,0)</f>
        <v/>
      </c>
      <c r="P1300" s="23">
        <f>L1300+N1300+O1300</f>
        <v/>
      </c>
    </row>
    <row r="1301">
      <c r="A1301" s="5" t="inlineStr">
        <is>
          <t>E01986</t>
        </is>
      </c>
      <c r="B1301" s="5" t="inlineStr">
        <is>
          <t>PL</t>
        </is>
      </c>
      <c r="C1301" s="5" t="inlineStr">
        <is>
          <t>HR</t>
        </is>
      </c>
      <c r="D1301" s="5" t="inlineStr">
        <is>
          <t>L2</t>
        </is>
      </c>
      <c r="E1301" s="5" t="n">
        <v>1</v>
      </c>
      <c r="F1301" s="5" t="n">
        <v>24750</v>
      </c>
      <c r="G1301" s="41" t="n">
        <v>46174</v>
      </c>
      <c r="H1301" s="41" t="n"/>
      <c r="I1301" s="42">
        <f>IF(H1301="",DATE(2099,12,31),H1301)</f>
        <v/>
      </c>
      <c r="J1301" s="23">
        <f>F1301*E1301</f>
        <v/>
      </c>
      <c r="K1301" s="23">
        <f>J1301*INDEX(Settings!$C$31:$C$36,MATCH(D1301,Settings!$B$31:$B$36,0))</f>
        <v/>
      </c>
      <c r="L1301" s="23">
        <f>J1301+K1301</f>
        <v/>
      </c>
      <c r="M1301" s="23">
        <f>MIN(L1301,Settings!$C$25)</f>
        <v/>
      </c>
      <c r="N1301" s="23">
        <f>IF(B1301="IT",L1301*Settings!$C$11+L1301*Settings!$C$12,M1301*Settings!$C$16+M1301*Settings!$C$17+L1301*Settings!$C$18+L1301*Settings!$C$19+L1301*Settings!$C$20+L1301*Settings!$C$21*Settings!$C$22)</f>
        <v/>
      </c>
      <c r="O1301" s="23">
        <f>IF(B1301="IT",J1301/Settings!$C$13,0)</f>
        <v/>
      </c>
      <c r="P1301" s="23">
        <f>L1301+N1301+O1301</f>
        <v/>
      </c>
    </row>
    <row r="1302">
      <c r="A1302" s="5" t="inlineStr">
        <is>
          <t>E01987</t>
        </is>
      </c>
      <c r="B1302" s="5" t="inlineStr">
        <is>
          <t>PL</t>
        </is>
      </c>
      <c r="C1302" s="5" t="inlineStr">
        <is>
          <t>Sales</t>
        </is>
      </c>
      <c r="D1302" s="5" t="inlineStr">
        <is>
          <t>L2</t>
        </is>
      </c>
      <c r="E1302" s="5" t="n">
        <v>1</v>
      </c>
      <c r="F1302" s="5" t="n">
        <v>24800</v>
      </c>
      <c r="G1302" s="41" t="n">
        <v>45117</v>
      </c>
      <c r="H1302" s="41" t="n">
        <v>45903</v>
      </c>
      <c r="I1302" s="42">
        <f>IF(H1302="",DATE(2099,12,31),H1302)</f>
        <v/>
      </c>
      <c r="J1302" s="23">
        <f>F1302*E1302</f>
        <v/>
      </c>
      <c r="K1302" s="23">
        <f>J1302*INDEX(Settings!$C$31:$C$36,MATCH(D1302,Settings!$B$31:$B$36,0))</f>
        <v/>
      </c>
      <c r="L1302" s="23">
        <f>J1302+K1302</f>
        <v/>
      </c>
      <c r="M1302" s="23">
        <f>MIN(L1302,Settings!$C$25)</f>
        <v/>
      </c>
      <c r="N1302" s="23">
        <f>IF(B1302="IT",L1302*Settings!$C$11+L1302*Settings!$C$12,M1302*Settings!$C$16+M1302*Settings!$C$17+L1302*Settings!$C$18+L1302*Settings!$C$19+L1302*Settings!$C$20+L1302*Settings!$C$21*Settings!$C$22)</f>
        <v/>
      </c>
      <c r="O1302" s="23">
        <f>IF(B1302="IT",J1302/Settings!$C$13,0)</f>
        <v/>
      </c>
      <c r="P1302" s="23">
        <f>L1302+N1302+O1302</f>
        <v/>
      </c>
    </row>
    <row r="1303">
      <c r="A1303" s="5" t="inlineStr">
        <is>
          <t>E01988</t>
        </is>
      </c>
      <c r="B1303" s="5" t="inlineStr">
        <is>
          <t>IT</t>
        </is>
      </c>
      <c r="C1303" s="5" t="inlineStr">
        <is>
          <t>Customer Service</t>
        </is>
      </c>
      <c r="D1303" s="5" t="inlineStr">
        <is>
          <t>L2</t>
        </is>
      </c>
      <c r="E1303" s="5" t="n">
        <v>1</v>
      </c>
      <c r="F1303" s="5" t="n">
        <v>28100</v>
      </c>
      <c r="G1303" s="41" t="n">
        <v>45034</v>
      </c>
      <c r="H1303" s="41" t="n">
        <v>46029</v>
      </c>
      <c r="I1303" s="42">
        <f>IF(H1303="",DATE(2099,12,31),H1303)</f>
        <v/>
      </c>
      <c r="J1303" s="23">
        <f>F1303*E1303</f>
        <v/>
      </c>
      <c r="K1303" s="23">
        <f>J1303*INDEX(Settings!$C$31:$C$36,MATCH(D1303,Settings!$B$31:$B$36,0))</f>
        <v/>
      </c>
      <c r="L1303" s="23">
        <f>J1303+K1303</f>
        <v/>
      </c>
      <c r="M1303" s="23">
        <f>MIN(L1303,Settings!$C$25)</f>
        <v/>
      </c>
      <c r="N1303" s="23">
        <f>IF(B1303="IT",L1303*Settings!$C$11+L1303*Settings!$C$12,M1303*Settings!$C$16+M1303*Settings!$C$17+L1303*Settings!$C$18+L1303*Settings!$C$19+L1303*Settings!$C$20+L1303*Settings!$C$21*Settings!$C$22)</f>
        <v/>
      </c>
      <c r="O1303" s="23">
        <f>IF(B1303="IT",J1303/Settings!$C$13,0)</f>
        <v/>
      </c>
      <c r="P1303" s="23">
        <f>L1303+N1303+O1303</f>
        <v/>
      </c>
    </row>
    <row r="1304">
      <c r="A1304" s="5" t="inlineStr">
        <is>
          <t>E01990</t>
        </is>
      </c>
      <c r="B1304" s="5" t="inlineStr">
        <is>
          <t>IT</t>
        </is>
      </c>
      <c r="C1304" s="5" t="inlineStr">
        <is>
          <t>Tech</t>
        </is>
      </c>
      <c r="D1304" s="5" t="inlineStr">
        <is>
          <t>L1</t>
        </is>
      </c>
      <c r="E1304" s="5" t="n">
        <v>1</v>
      </c>
      <c r="F1304" s="5" t="n">
        <v>33800</v>
      </c>
      <c r="G1304" s="41" t="n">
        <v>45229</v>
      </c>
      <c r="H1304" s="41" t="n"/>
      <c r="I1304" s="42">
        <f>IF(H1304="",DATE(2099,12,31),H1304)</f>
        <v/>
      </c>
      <c r="J1304" s="23">
        <f>F1304*E1304</f>
        <v/>
      </c>
      <c r="K1304" s="23">
        <f>J1304*INDEX(Settings!$C$31:$C$36,MATCH(D1304,Settings!$B$31:$B$36,0))</f>
        <v/>
      </c>
      <c r="L1304" s="23">
        <f>J1304+K1304</f>
        <v/>
      </c>
      <c r="M1304" s="23">
        <f>MIN(L1304,Settings!$C$25)</f>
        <v/>
      </c>
      <c r="N1304" s="23">
        <f>IF(B1304="IT",L1304*Settings!$C$11+L1304*Settings!$C$12,M1304*Settings!$C$16+M1304*Settings!$C$17+L1304*Settings!$C$18+L1304*Settings!$C$19+L1304*Settings!$C$20+L1304*Settings!$C$21*Settings!$C$22)</f>
        <v/>
      </c>
      <c r="O1304" s="23">
        <f>IF(B1304="IT",J1304/Settings!$C$13,0)</f>
        <v/>
      </c>
      <c r="P1304" s="23">
        <f>L1304+N1304+O1304</f>
        <v/>
      </c>
    </row>
    <row r="1305">
      <c r="A1305" s="5" t="inlineStr">
        <is>
          <t>E01993</t>
        </is>
      </c>
      <c r="B1305" s="5" t="inlineStr">
        <is>
          <t>PL</t>
        </is>
      </c>
      <c r="C1305" s="5" t="inlineStr">
        <is>
          <t>Customer Service</t>
        </is>
      </c>
      <c r="D1305" s="5" t="inlineStr">
        <is>
          <t>L5</t>
        </is>
      </c>
      <c r="E1305" s="5" t="n">
        <v>1</v>
      </c>
      <c r="F1305" s="5" t="n">
        <v>52800</v>
      </c>
      <c r="G1305" s="41" t="n">
        <v>44329</v>
      </c>
      <c r="H1305" s="41" t="n"/>
      <c r="I1305" s="42">
        <f>IF(H1305="",DATE(2099,12,31),H1305)</f>
        <v/>
      </c>
      <c r="J1305" s="23">
        <f>F1305*E1305</f>
        <v/>
      </c>
      <c r="K1305" s="23">
        <f>J1305*INDEX(Settings!$C$31:$C$36,MATCH(D1305,Settings!$B$31:$B$36,0))</f>
        <v/>
      </c>
      <c r="L1305" s="23">
        <f>J1305+K1305</f>
        <v/>
      </c>
      <c r="M1305" s="23">
        <f>MIN(L1305,Settings!$C$25)</f>
        <v/>
      </c>
      <c r="N1305" s="23">
        <f>IF(B1305="IT",L1305*Settings!$C$11+L1305*Settings!$C$12,M1305*Settings!$C$16+M1305*Settings!$C$17+L1305*Settings!$C$18+L1305*Settings!$C$19+L1305*Settings!$C$20+L1305*Settings!$C$21*Settings!$C$22)</f>
        <v/>
      </c>
      <c r="O1305" s="23">
        <f>IF(B1305="IT",J1305/Settings!$C$13,0)</f>
        <v/>
      </c>
      <c r="P1305" s="23">
        <f>L1305+N1305+O1305</f>
        <v/>
      </c>
    </row>
    <row r="1306">
      <c r="A1306" s="5" t="inlineStr">
        <is>
          <t>E01995</t>
        </is>
      </c>
      <c r="B1306" s="5" t="inlineStr">
        <is>
          <t>IT</t>
        </is>
      </c>
      <c r="C1306" s="5" t="inlineStr">
        <is>
          <t>Customer Service</t>
        </is>
      </c>
      <c r="D1306" s="5" t="inlineStr">
        <is>
          <t>L3</t>
        </is>
      </c>
      <c r="E1306" s="5" t="n">
        <v>1</v>
      </c>
      <c r="F1306" s="5" t="n">
        <v>39700</v>
      </c>
      <c r="G1306" s="41" t="n">
        <v>45569</v>
      </c>
      <c r="H1306" s="41" t="n"/>
      <c r="I1306" s="42">
        <f>IF(H1306="",DATE(2099,12,31),H1306)</f>
        <v/>
      </c>
      <c r="J1306" s="23">
        <f>F1306*E1306</f>
        <v/>
      </c>
      <c r="K1306" s="23">
        <f>J1306*INDEX(Settings!$C$31:$C$36,MATCH(D1306,Settings!$B$31:$B$36,0))</f>
        <v/>
      </c>
      <c r="L1306" s="23">
        <f>J1306+K1306</f>
        <v/>
      </c>
      <c r="M1306" s="23">
        <f>MIN(L1306,Settings!$C$25)</f>
        <v/>
      </c>
      <c r="N1306" s="23">
        <f>IF(B1306="IT",L1306*Settings!$C$11+L1306*Settings!$C$12,M1306*Settings!$C$16+M1306*Settings!$C$17+L1306*Settings!$C$18+L1306*Settings!$C$19+L1306*Settings!$C$20+L1306*Settings!$C$21*Settings!$C$22)</f>
        <v/>
      </c>
      <c r="O1306" s="23">
        <f>IF(B1306="IT",J1306/Settings!$C$13,0)</f>
        <v/>
      </c>
      <c r="P1306" s="23">
        <f>L1306+N1306+O1306</f>
        <v/>
      </c>
    </row>
    <row r="1307">
      <c r="A1307" s="5" t="inlineStr">
        <is>
          <t>E01996</t>
        </is>
      </c>
      <c r="B1307" s="5" t="inlineStr">
        <is>
          <t>PL</t>
        </is>
      </c>
      <c r="C1307" s="5" t="inlineStr">
        <is>
          <t>Sales</t>
        </is>
      </c>
      <c r="D1307" s="5" t="inlineStr">
        <is>
          <t>L2</t>
        </is>
      </c>
      <c r="E1307" s="5" t="n">
        <v>0.8</v>
      </c>
      <c r="F1307" s="5" t="n">
        <v>29300</v>
      </c>
      <c r="G1307" s="41" t="n">
        <v>45496</v>
      </c>
      <c r="H1307" s="41" t="n"/>
      <c r="I1307" s="42">
        <f>IF(H1307="",DATE(2099,12,31),H1307)</f>
        <v/>
      </c>
      <c r="J1307" s="23">
        <f>F1307*E1307</f>
        <v/>
      </c>
      <c r="K1307" s="23">
        <f>J1307*INDEX(Settings!$C$31:$C$36,MATCH(D1307,Settings!$B$31:$B$36,0))</f>
        <v/>
      </c>
      <c r="L1307" s="23">
        <f>J1307+K1307</f>
        <v/>
      </c>
      <c r="M1307" s="23">
        <f>MIN(L1307,Settings!$C$25)</f>
        <v/>
      </c>
      <c r="N1307" s="23">
        <f>IF(B1307="IT",L1307*Settings!$C$11+L1307*Settings!$C$12,M1307*Settings!$C$16+M1307*Settings!$C$17+L1307*Settings!$C$18+L1307*Settings!$C$19+L1307*Settings!$C$20+L1307*Settings!$C$21*Settings!$C$22)</f>
        <v/>
      </c>
      <c r="O1307" s="23">
        <f>IF(B1307="IT",J1307/Settings!$C$13,0)</f>
        <v/>
      </c>
      <c r="P1307" s="23">
        <f>L1307+N1307+O1307</f>
        <v/>
      </c>
    </row>
    <row r="1308">
      <c r="A1308" s="5" t="inlineStr">
        <is>
          <t>E01997</t>
        </is>
      </c>
      <c r="B1308" s="5" t="inlineStr">
        <is>
          <t>PL</t>
        </is>
      </c>
      <c r="C1308" s="5" t="inlineStr">
        <is>
          <t>Operations</t>
        </is>
      </c>
      <c r="D1308" s="5" t="inlineStr">
        <is>
          <t>L1</t>
        </is>
      </c>
      <c r="E1308" s="5" t="n">
        <v>1</v>
      </c>
      <c r="F1308" s="5" t="n">
        <v>17700</v>
      </c>
      <c r="G1308" s="41" t="n">
        <v>45910</v>
      </c>
      <c r="H1308" s="41" t="n"/>
      <c r="I1308" s="42">
        <f>IF(H1308="",DATE(2099,12,31),H1308)</f>
        <v/>
      </c>
      <c r="J1308" s="23">
        <f>F1308*E1308</f>
        <v/>
      </c>
      <c r="K1308" s="23">
        <f>J1308*INDEX(Settings!$C$31:$C$36,MATCH(D1308,Settings!$B$31:$B$36,0))</f>
        <v/>
      </c>
      <c r="L1308" s="23">
        <f>J1308+K1308</f>
        <v/>
      </c>
      <c r="M1308" s="23">
        <f>MIN(L1308,Settings!$C$25)</f>
        <v/>
      </c>
      <c r="N1308" s="23">
        <f>IF(B1308="IT",L1308*Settings!$C$11+L1308*Settings!$C$12,M1308*Settings!$C$16+M1308*Settings!$C$17+L1308*Settings!$C$18+L1308*Settings!$C$19+L1308*Settings!$C$20+L1308*Settings!$C$21*Settings!$C$22)</f>
        <v/>
      </c>
      <c r="O1308" s="23">
        <f>IF(B1308="IT",J1308/Settings!$C$13,0)</f>
        <v/>
      </c>
      <c r="P1308" s="23">
        <f>L1308+N1308+O1308</f>
        <v/>
      </c>
    </row>
    <row r="1309">
      <c r="A1309" s="5" t="inlineStr">
        <is>
          <t>E01999</t>
        </is>
      </c>
      <c r="B1309" s="5" t="inlineStr">
        <is>
          <t>PL</t>
        </is>
      </c>
      <c r="C1309" s="5" t="inlineStr">
        <is>
          <t>Finance</t>
        </is>
      </c>
      <c r="D1309" s="5" t="inlineStr">
        <is>
          <t>L1</t>
        </is>
      </c>
      <c r="E1309" s="5" t="n">
        <v>1</v>
      </c>
      <c r="F1309" s="5" t="n">
        <v>24350</v>
      </c>
      <c r="G1309" s="41" t="n">
        <v>45173</v>
      </c>
      <c r="H1309" s="41" t="n"/>
      <c r="I1309" s="42">
        <f>IF(H1309="",DATE(2099,12,31),H1309)</f>
        <v/>
      </c>
      <c r="J1309" s="23">
        <f>F1309*E1309</f>
        <v/>
      </c>
      <c r="K1309" s="23">
        <f>J1309*INDEX(Settings!$C$31:$C$36,MATCH(D1309,Settings!$B$31:$B$36,0))</f>
        <v/>
      </c>
      <c r="L1309" s="23">
        <f>J1309+K1309</f>
        <v/>
      </c>
      <c r="M1309" s="23">
        <f>MIN(L1309,Settings!$C$25)</f>
        <v/>
      </c>
      <c r="N1309" s="23">
        <f>IF(B1309="IT",L1309*Settings!$C$11+L1309*Settings!$C$12,M1309*Settings!$C$16+M1309*Settings!$C$17+L1309*Settings!$C$18+L1309*Settings!$C$19+L1309*Settings!$C$20+L1309*Settings!$C$21*Settings!$C$22)</f>
        <v/>
      </c>
      <c r="O1309" s="23">
        <f>IF(B1309="IT",J1309/Settings!$C$13,0)</f>
        <v/>
      </c>
      <c r="P1309" s="23">
        <f>L1309+N1309+O1309</f>
        <v/>
      </c>
    </row>
    <row r="1310">
      <c r="A1310" s="5" t="inlineStr">
        <is>
          <t>E02000</t>
        </is>
      </c>
      <c r="B1310" s="5" t="inlineStr">
        <is>
          <t>PL</t>
        </is>
      </c>
      <c r="C1310" s="5" t="inlineStr">
        <is>
          <t>Sales</t>
        </is>
      </c>
      <c r="D1310" s="5" t="inlineStr">
        <is>
          <t>L2</t>
        </is>
      </c>
      <c r="E1310" s="5" t="n">
        <v>0.8</v>
      </c>
      <c r="F1310" s="5" t="n">
        <v>24850</v>
      </c>
      <c r="G1310" s="41" t="n">
        <v>45627</v>
      </c>
      <c r="H1310" s="41" t="n"/>
      <c r="I1310" s="42">
        <f>IF(H1310="",DATE(2099,12,31),H1310)</f>
        <v/>
      </c>
      <c r="J1310" s="23">
        <f>F1310*E1310</f>
        <v/>
      </c>
      <c r="K1310" s="23">
        <f>J1310*INDEX(Settings!$C$31:$C$36,MATCH(D1310,Settings!$B$31:$B$36,0))</f>
        <v/>
      </c>
      <c r="L1310" s="23">
        <f>J1310+K1310</f>
        <v/>
      </c>
      <c r="M1310" s="23">
        <f>MIN(L1310,Settings!$C$25)</f>
        <v/>
      </c>
      <c r="N1310" s="23">
        <f>IF(B1310="IT",L1310*Settings!$C$11+L1310*Settings!$C$12,M1310*Settings!$C$16+M1310*Settings!$C$17+L1310*Settings!$C$18+L1310*Settings!$C$19+L1310*Settings!$C$20+L1310*Settings!$C$21*Settings!$C$22)</f>
        <v/>
      </c>
      <c r="O1310" s="23">
        <f>IF(B1310="IT",J1310/Settings!$C$13,0)</f>
        <v/>
      </c>
      <c r="P1310" s="23">
        <f>L1310+N1310+O1310</f>
        <v/>
      </c>
    </row>
    <row r="1311">
      <c r="A1311" s="5" t="inlineStr">
        <is>
          <t>E02001</t>
        </is>
      </c>
      <c r="B1311" s="5" t="inlineStr">
        <is>
          <t>PL</t>
        </is>
      </c>
      <c r="C1311" s="5" t="inlineStr">
        <is>
          <t>Customer Service</t>
        </is>
      </c>
      <c r="D1311" s="5" t="inlineStr">
        <is>
          <t>L2</t>
        </is>
      </c>
      <c r="E1311" s="5" t="n">
        <v>1</v>
      </c>
      <c r="F1311" s="5" t="n">
        <v>25250</v>
      </c>
      <c r="G1311" s="41" t="n">
        <v>43943</v>
      </c>
      <c r="H1311" s="41" t="n"/>
      <c r="I1311" s="42">
        <f>IF(H1311="",DATE(2099,12,31),H1311)</f>
        <v/>
      </c>
      <c r="J1311" s="23">
        <f>F1311*E1311</f>
        <v/>
      </c>
      <c r="K1311" s="23">
        <f>J1311*INDEX(Settings!$C$31:$C$36,MATCH(D1311,Settings!$B$31:$B$36,0))</f>
        <v/>
      </c>
      <c r="L1311" s="23">
        <f>J1311+K1311</f>
        <v/>
      </c>
      <c r="M1311" s="23">
        <f>MIN(L1311,Settings!$C$25)</f>
        <v/>
      </c>
      <c r="N1311" s="23">
        <f>IF(B1311="IT",L1311*Settings!$C$11+L1311*Settings!$C$12,M1311*Settings!$C$16+M1311*Settings!$C$17+L1311*Settings!$C$18+L1311*Settings!$C$19+L1311*Settings!$C$20+L1311*Settings!$C$21*Settings!$C$22)</f>
        <v/>
      </c>
      <c r="O1311" s="23">
        <f>IF(B1311="IT",J1311/Settings!$C$13,0)</f>
        <v/>
      </c>
      <c r="P1311" s="23">
        <f>L1311+N1311+O1311</f>
        <v/>
      </c>
    </row>
    <row r="1312">
      <c r="A1312" s="5" t="inlineStr">
        <is>
          <t>E02002</t>
        </is>
      </c>
      <c r="B1312" s="5" t="inlineStr">
        <is>
          <t>PL</t>
        </is>
      </c>
      <c r="C1312" s="5" t="inlineStr">
        <is>
          <t>Sales</t>
        </is>
      </c>
      <c r="D1312" s="5" t="inlineStr">
        <is>
          <t>L1</t>
        </is>
      </c>
      <c r="E1312" s="5" t="n">
        <v>1</v>
      </c>
      <c r="F1312" s="5" t="n">
        <v>22000</v>
      </c>
      <c r="G1312" s="41" t="n">
        <v>45630</v>
      </c>
      <c r="H1312" s="41" t="n"/>
      <c r="I1312" s="42">
        <f>IF(H1312="",DATE(2099,12,31),H1312)</f>
        <v/>
      </c>
      <c r="J1312" s="23">
        <f>F1312*E1312</f>
        <v/>
      </c>
      <c r="K1312" s="23">
        <f>J1312*INDEX(Settings!$C$31:$C$36,MATCH(D1312,Settings!$B$31:$B$36,0))</f>
        <v/>
      </c>
      <c r="L1312" s="23">
        <f>J1312+K1312</f>
        <v/>
      </c>
      <c r="M1312" s="23">
        <f>MIN(L1312,Settings!$C$25)</f>
        <v/>
      </c>
      <c r="N1312" s="23">
        <f>IF(B1312="IT",L1312*Settings!$C$11+L1312*Settings!$C$12,M1312*Settings!$C$16+M1312*Settings!$C$17+L1312*Settings!$C$18+L1312*Settings!$C$19+L1312*Settings!$C$20+L1312*Settings!$C$21*Settings!$C$22)</f>
        <v/>
      </c>
      <c r="O1312" s="23">
        <f>IF(B1312="IT",J1312/Settings!$C$13,0)</f>
        <v/>
      </c>
      <c r="P1312" s="23">
        <f>L1312+N1312+O1312</f>
        <v/>
      </c>
    </row>
    <row r="1313">
      <c r="A1313" s="5" t="inlineStr">
        <is>
          <t>E02003</t>
        </is>
      </c>
      <c r="B1313" s="5" t="inlineStr">
        <is>
          <t>IT</t>
        </is>
      </c>
      <c r="C1313" s="5" t="inlineStr">
        <is>
          <t>HR</t>
        </is>
      </c>
      <c r="D1313" s="5" t="inlineStr">
        <is>
          <t>L5</t>
        </is>
      </c>
      <c r="E1313" s="5" t="n">
        <v>1</v>
      </c>
      <c r="F1313" s="5" t="n">
        <v>81500</v>
      </c>
      <c r="G1313" s="41" t="n">
        <v>45115</v>
      </c>
      <c r="H1313" s="41" t="n"/>
      <c r="I1313" s="42">
        <f>IF(H1313="",DATE(2099,12,31),H1313)</f>
        <v/>
      </c>
      <c r="J1313" s="23">
        <f>F1313*E1313</f>
        <v/>
      </c>
      <c r="K1313" s="23">
        <f>J1313*INDEX(Settings!$C$31:$C$36,MATCH(D1313,Settings!$B$31:$B$36,0))</f>
        <v/>
      </c>
      <c r="L1313" s="23">
        <f>J1313+K1313</f>
        <v/>
      </c>
      <c r="M1313" s="23">
        <f>MIN(L1313,Settings!$C$25)</f>
        <v/>
      </c>
      <c r="N1313" s="23">
        <f>IF(B1313="IT",L1313*Settings!$C$11+L1313*Settings!$C$12,M1313*Settings!$C$16+M1313*Settings!$C$17+L1313*Settings!$C$18+L1313*Settings!$C$19+L1313*Settings!$C$20+L1313*Settings!$C$21*Settings!$C$22)</f>
        <v/>
      </c>
      <c r="O1313" s="23">
        <f>IF(B1313="IT",J1313/Settings!$C$13,0)</f>
        <v/>
      </c>
      <c r="P1313" s="23">
        <f>L1313+N1313+O1313</f>
        <v/>
      </c>
    </row>
    <row r="1314">
      <c r="A1314" s="5" t="inlineStr">
        <is>
          <t>E02005</t>
        </is>
      </c>
      <c r="B1314" s="5" t="inlineStr">
        <is>
          <t>PL</t>
        </is>
      </c>
      <c r="C1314" s="5" t="inlineStr">
        <is>
          <t>Finance</t>
        </is>
      </c>
      <c r="D1314" s="5" t="inlineStr">
        <is>
          <t>L3</t>
        </is>
      </c>
      <c r="E1314" s="5" t="n">
        <v>1</v>
      </c>
      <c r="F1314" s="5" t="n">
        <v>31800</v>
      </c>
      <c r="G1314" s="41" t="n">
        <v>45658</v>
      </c>
      <c r="H1314" s="41" t="n"/>
      <c r="I1314" s="42">
        <f>IF(H1314="",DATE(2099,12,31),H1314)</f>
        <v/>
      </c>
      <c r="J1314" s="23">
        <f>F1314*E1314</f>
        <v/>
      </c>
      <c r="K1314" s="23">
        <f>J1314*INDEX(Settings!$C$31:$C$36,MATCH(D1314,Settings!$B$31:$B$36,0))</f>
        <v/>
      </c>
      <c r="L1314" s="23">
        <f>J1314+K1314</f>
        <v/>
      </c>
      <c r="M1314" s="23">
        <f>MIN(L1314,Settings!$C$25)</f>
        <v/>
      </c>
      <c r="N1314" s="23">
        <f>IF(B1314="IT",L1314*Settings!$C$11+L1314*Settings!$C$12,M1314*Settings!$C$16+M1314*Settings!$C$17+L1314*Settings!$C$18+L1314*Settings!$C$19+L1314*Settings!$C$20+L1314*Settings!$C$21*Settings!$C$22)</f>
        <v/>
      </c>
      <c r="O1314" s="23">
        <f>IF(B1314="IT",J1314/Settings!$C$13,0)</f>
        <v/>
      </c>
      <c r="P1314" s="23">
        <f>L1314+N1314+O1314</f>
        <v/>
      </c>
    </row>
    <row r="1315">
      <c r="A1315" s="5" t="inlineStr">
        <is>
          <t>E02006</t>
        </is>
      </c>
      <c r="B1315" s="5" t="inlineStr">
        <is>
          <t>IT</t>
        </is>
      </c>
      <c r="C1315" s="5" t="inlineStr">
        <is>
          <t>Operations</t>
        </is>
      </c>
      <c r="D1315" s="5" t="inlineStr">
        <is>
          <t>L1</t>
        </is>
      </c>
      <c r="E1315" s="5" t="n">
        <v>0.8</v>
      </c>
      <c r="F1315" s="5" t="n">
        <v>18050</v>
      </c>
      <c r="G1315" s="41" t="n">
        <v>46183</v>
      </c>
      <c r="H1315" s="41" t="n"/>
      <c r="I1315" s="42">
        <f>IF(H1315="",DATE(2099,12,31),H1315)</f>
        <v/>
      </c>
      <c r="J1315" s="23">
        <f>F1315*E1315</f>
        <v/>
      </c>
      <c r="K1315" s="23">
        <f>J1315*INDEX(Settings!$C$31:$C$36,MATCH(D1315,Settings!$B$31:$B$36,0))</f>
        <v/>
      </c>
      <c r="L1315" s="23">
        <f>J1315+K1315</f>
        <v/>
      </c>
      <c r="M1315" s="23">
        <f>MIN(L1315,Settings!$C$25)</f>
        <v/>
      </c>
      <c r="N1315" s="23">
        <f>IF(B1315="IT",L1315*Settings!$C$11+L1315*Settings!$C$12,M1315*Settings!$C$16+M1315*Settings!$C$17+L1315*Settings!$C$18+L1315*Settings!$C$19+L1315*Settings!$C$20+L1315*Settings!$C$21*Settings!$C$22)</f>
        <v/>
      </c>
      <c r="O1315" s="23">
        <f>IF(B1315="IT",J1315/Settings!$C$13,0)</f>
        <v/>
      </c>
      <c r="P1315" s="23">
        <f>L1315+N1315+O1315</f>
        <v/>
      </c>
    </row>
    <row r="1316">
      <c r="A1316" s="5" t="inlineStr">
        <is>
          <t>E02007</t>
        </is>
      </c>
      <c r="B1316" s="5" t="inlineStr">
        <is>
          <t>PL</t>
        </is>
      </c>
      <c r="C1316" s="5" t="inlineStr">
        <is>
          <t>Sales</t>
        </is>
      </c>
      <c r="D1316" s="5" t="inlineStr">
        <is>
          <t>L3</t>
        </is>
      </c>
      <c r="E1316" s="5" t="n">
        <v>1</v>
      </c>
      <c r="F1316" s="5" t="n">
        <v>30100</v>
      </c>
      <c r="G1316" s="41" t="n">
        <v>46000</v>
      </c>
      <c r="H1316" s="41" t="n"/>
      <c r="I1316" s="42">
        <f>IF(H1316="",DATE(2099,12,31),H1316)</f>
        <v/>
      </c>
      <c r="J1316" s="23">
        <f>F1316*E1316</f>
        <v/>
      </c>
      <c r="K1316" s="23">
        <f>J1316*INDEX(Settings!$C$31:$C$36,MATCH(D1316,Settings!$B$31:$B$36,0))</f>
        <v/>
      </c>
      <c r="L1316" s="23">
        <f>J1316+K1316</f>
        <v/>
      </c>
      <c r="M1316" s="23">
        <f>MIN(L1316,Settings!$C$25)</f>
        <v/>
      </c>
      <c r="N1316" s="23">
        <f>IF(B1316="IT",L1316*Settings!$C$11+L1316*Settings!$C$12,M1316*Settings!$C$16+M1316*Settings!$C$17+L1316*Settings!$C$18+L1316*Settings!$C$19+L1316*Settings!$C$20+L1316*Settings!$C$21*Settings!$C$22)</f>
        <v/>
      </c>
      <c r="O1316" s="23">
        <f>IF(B1316="IT",J1316/Settings!$C$13,0)</f>
        <v/>
      </c>
      <c r="P1316" s="23">
        <f>L1316+N1316+O1316</f>
        <v/>
      </c>
    </row>
    <row r="1317">
      <c r="A1317" s="5" t="inlineStr">
        <is>
          <t>E02008</t>
        </is>
      </c>
      <c r="B1317" s="5" t="inlineStr">
        <is>
          <t>PL</t>
        </is>
      </c>
      <c r="C1317" s="5" t="inlineStr">
        <is>
          <t>Customer Service</t>
        </is>
      </c>
      <c r="D1317" s="5" t="inlineStr">
        <is>
          <t>L4</t>
        </is>
      </c>
      <c r="E1317" s="5" t="n">
        <v>1</v>
      </c>
      <c r="F1317" s="5" t="n">
        <v>33900</v>
      </c>
      <c r="G1317" s="41" t="n">
        <v>46043</v>
      </c>
      <c r="H1317" s="41" t="n"/>
      <c r="I1317" s="42">
        <f>IF(H1317="",DATE(2099,12,31),H1317)</f>
        <v/>
      </c>
      <c r="J1317" s="23">
        <f>F1317*E1317</f>
        <v/>
      </c>
      <c r="K1317" s="23">
        <f>J1317*INDEX(Settings!$C$31:$C$36,MATCH(D1317,Settings!$B$31:$B$36,0))</f>
        <v/>
      </c>
      <c r="L1317" s="23">
        <f>J1317+K1317</f>
        <v/>
      </c>
      <c r="M1317" s="23">
        <f>MIN(L1317,Settings!$C$25)</f>
        <v/>
      </c>
      <c r="N1317" s="23">
        <f>IF(B1317="IT",L1317*Settings!$C$11+L1317*Settings!$C$12,M1317*Settings!$C$16+M1317*Settings!$C$17+L1317*Settings!$C$18+L1317*Settings!$C$19+L1317*Settings!$C$20+L1317*Settings!$C$21*Settings!$C$22)</f>
        <v/>
      </c>
      <c r="O1317" s="23">
        <f>IF(B1317="IT",J1317/Settings!$C$13,0)</f>
        <v/>
      </c>
      <c r="P1317" s="23">
        <f>L1317+N1317+O1317</f>
        <v/>
      </c>
    </row>
    <row r="1318">
      <c r="A1318" s="5" t="inlineStr">
        <is>
          <t>E02009</t>
        </is>
      </c>
      <c r="B1318" s="5" t="inlineStr">
        <is>
          <t>PL</t>
        </is>
      </c>
      <c r="C1318" s="5" t="inlineStr">
        <is>
          <t>Sales</t>
        </is>
      </c>
      <c r="D1318" s="5" t="inlineStr">
        <is>
          <t>L3</t>
        </is>
      </c>
      <c r="E1318" s="5" t="n">
        <v>1</v>
      </c>
      <c r="F1318" s="5" t="n">
        <v>37000</v>
      </c>
      <c r="G1318" s="41" t="n">
        <v>45742</v>
      </c>
      <c r="H1318" s="41" t="n"/>
      <c r="I1318" s="42">
        <f>IF(H1318="",DATE(2099,12,31),H1318)</f>
        <v/>
      </c>
      <c r="J1318" s="23">
        <f>F1318*E1318</f>
        <v/>
      </c>
      <c r="K1318" s="23">
        <f>J1318*INDEX(Settings!$C$31:$C$36,MATCH(D1318,Settings!$B$31:$B$36,0))</f>
        <v/>
      </c>
      <c r="L1318" s="23">
        <f>J1318+K1318</f>
        <v/>
      </c>
      <c r="M1318" s="23">
        <f>MIN(L1318,Settings!$C$25)</f>
        <v/>
      </c>
      <c r="N1318" s="23">
        <f>IF(B1318="IT",L1318*Settings!$C$11+L1318*Settings!$C$12,M1318*Settings!$C$16+M1318*Settings!$C$17+L1318*Settings!$C$18+L1318*Settings!$C$19+L1318*Settings!$C$20+L1318*Settings!$C$21*Settings!$C$22)</f>
        <v/>
      </c>
      <c r="O1318" s="23">
        <f>IF(B1318="IT",J1318/Settings!$C$13,0)</f>
        <v/>
      </c>
      <c r="P1318" s="23">
        <f>L1318+N1318+O1318</f>
        <v/>
      </c>
    </row>
    <row r="1319">
      <c r="A1319" s="5" t="inlineStr">
        <is>
          <t>E02010</t>
        </is>
      </c>
      <c r="B1319" s="5" t="inlineStr">
        <is>
          <t>PL</t>
        </is>
      </c>
      <c r="C1319" s="5" t="inlineStr">
        <is>
          <t>HR</t>
        </is>
      </c>
      <c r="D1319" s="5" t="inlineStr">
        <is>
          <t>L5</t>
        </is>
      </c>
      <c r="E1319" s="5" t="n">
        <v>1</v>
      </c>
      <c r="F1319" s="5" t="n">
        <v>64300</v>
      </c>
      <c r="G1319" s="41" t="n">
        <v>45367</v>
      </c>
      <c r="H1319" s="41" t="n"/>
      <c r="I1319" s="42">
        <f>IF(H1319="",DATE(2099,12,31),H1319)</f>
        <v/>
      </c>
      <c r="J1319" s="23">
        <f>F1319*E1319</f>
        <v/>
      </c>
      <c r="K1319" s="23">
        <f>J1319*INDEX(Settings!$C$31:$C$36,MATCH(D1319,Settings!$B$31:$B$36,0))</f>
        <v/>
      </c>
      <c r="L1319" s="23">
        <f>J1319+K1319</f>
        <v/>
      </c>
      <c r="M1319" s="23">
        <f>MIN(L1319,Settings!$C$25)</f>
        <v/>
      </c>
      <c r="N1319" s="23">
        <f>IF(B1319="IT",L1319*Settings!$C$11+L1319*Settings!$C$12,M1319*Settings!$C$16+M1319*Settings!$C$17+L1319*Settings!$C$18+L1319*Settings!$C$19+L1319*Settings!$C$20+L1319*Settings!$C$21*Settings!$C$22)</f>
        <v/>
      </c>
      <c r="O1319" s="23">
        <f>IF(B1319="IT",J1319/Settings!$C$13,0)</f>
        <v/>
      </c>
      <c r="P1319" s="23">
        <f>L1319+N1319+O1319</f>
        <v/>
      </c>
    </row>
    <row r="1320">
      <c r="A1320" s="5" t="inlineStr">
        <is>
          <t>E02012</t>
        </is>
      </c>
      <c r="B1320" s="5" t="inlineStr">
        <is>
          <t>IT</t>
        </is>
      </c>
      <c r="C1320" s="5" t="inlineStr">
        <is>
          <t>Customer Service</t>
        </is>
      </c>
      <c r="D1320" s="5" t="inlineStr">
        <is>
          <t>L4</t>
        </is>
      </c>
      <c r="E1320" s="5" t="n">
        <v>1</v>
      </c>
      <c r="F1320" s="5" t="n">
        <v>49600</v>
      </c>
      <c r="G1320" s="41" t="n">
        <v>45248</v>
      </c>
      <c r="H1320" s="41" t="n"/>
      <c r="I1320" s="42">
        <f>IF(H1320="",DATE(2099,12,31),H1320)</f>
        <v/>
      </c>
      <c r="J1320" s="23">
        <f>F1320*E1320</f>
        <v/>
      </c>
      <c r="K1320" s="23">
        <f>J1320*INDEX(Settings!$C$31:$C$36,MATCH(D1320,Settings!$B$31:$B$36,0))</f>
        <v/>
      </c>
      <c r="L1320" s="23">
        <f>J1320+K1320</f>
        <v/>
      </c>
      <c r="M1320" s="23">
        <f>MIN(L1320,Settings!$C$25)</f>
        <v/>
      </c>
      <c r="N1320" s="23">
        <f>IF(B1320="IT",L1320*Settings!$C$11+L1320*Settings!$C$12,M1320*Settings!$C$16+M1320*Settings!$C$17+L1320*Settings!$C$18+L1320*Settings!$C$19+L1320*Settings!$C$20+L1320*Settings!$C$21*Settings!$C$22)</f>
        <v/>
      </c>
      <c r="O1320" s="23">
        <f>IF(B1320="IT",J1320/Settings!$C$13,0)</f>
        <v/>
      </c>
      <c r="P1320" s="23">
        <f>L1320+N1320+O1320</f>
        <v/>
      </c>
    </row>
    <row r="1321">
      <c r="A1321" s="5" t="inlineStr">
        <is>
          <t>E02013</t>
        </is>
      </c>
      <c r="B1321" s="5" t="inlineStr">
        <is>
          <t>PL</t>
        </is>
      </c>
      <c r="C1321" s="5" t="inlineStr">
        <is>
          <t>Operations</t>
        </is>
      </c>
      <c r="D1321" s="5" t="inlineStr">
        <is>
          <t>L2</t>
        </is>
      </c>
      <c r="E1321" s="5" t="n">
        <v>1</v>
      </c>
      <c r="F1321" s="5" t="n">
        <v>24250</v>
      </c>
      <c r="G1321" s="41" t="n">
        <v>44365</v>
      </c>
      <c r="H1321" s="41" t="n"/>
      <c r="I1321" s="42">
        <f>IF(H1321="",DATE(2099,12,31),H1321)</f>
        <v/>
      </c>
      <c r="J1321" s="23">
        <f>F1321*E1321</f>
        <v/>
      </c>
      <c r="K1321" s="23">
        <f>J1321*INDEX(Settings!$C$31:$C$36,MATCH(D1321,Settings!$B$31:$B$36,0))</f>
        <v/>
      </c>
      <c r="L1321" s="23">
        <f>J1321+K1321</f>
        <v/>
      </c>
      <c r="M1321" s="23">
        <f>MIN(L1321,Settings!$C$25)</f>
        <v/>
      </c>
      <c r="N1321" s="23">
        <f>IF(B1321="IT",L1321*Settings!$C$11+L1321*Settings!$C$12,M1321*Settings!$C$16+M1321*Settings!$C$17+L1321*Settings!$C$18+L1321*Settings!$C$19+L1321*Settings!$C$20+L1321*Settings!$C$21*Settings!$C$22)</f>
        <v/>
      </c>
      <c r="O1321" s="23">
        <f>IF(B1321="IT",J1321/Settings!$C$13,0)</f>
        <v/>
      </c>
      <c r="P1321" s="23">
        <f>L1321+N1321+O1321</f>
        <v/>
      </c>
    </row>
    <row r="1322">
      <c r="A1322" s="5" t="inlineStr">
        <is>
          <t>E02015</t>
        </is>
      </c>
      <c r="B1322" s="5" t="inlineStr">
        <is>
          <t>IT</t>
        </is>
      </c>
      <c r="C1322" s="5" t="inlineStr">
        <is>
          <t>Finance</t>
        </is>
      </c>
      <c r="D1322" s="5" t="inlineStr">
        <is>
          <t>L4</t>
        </is>
      </c>
      <c r="E1322" s="5" t="n">
        <v>1</v>
      </c>
      <c r="F1322" s="5" t="n">
        <v>57450</v>
      </c>
      <c r="G1322" s="41" t="n">
        <v>41116</v>
      </c>
      <c r="H1322" s="41" t="n"/>
      <c r="I1322" s="42">
        <f>IF(H1322="",DATE(2099,12,31),H1322)</f>
        <v/>
      </c>
      <c r="J1322" s="23">
        <f>F1322*E1322</f>
        <v/>
      </c>
      <c r="K1322" s="23">
        <f>J1322*INDEX(Settings!$C$31:$C$36,MATCH(D1322,Settings!$B$31:$B$36,0))</f>
        <v/>
      </c>
      <c r="L1322" s="23">
        <f>J1322+K1322</f>
        <v/>
      </c>
      <c r="M1322" s="23">
        <f>MIN(L1322,Settings!$C$25)</f>
        <v/>
      </c>
      <c r="N1322" s="23">
        <f>IF(B1322="IT",L1322*Settings!$C$11+L1322*Settings!$C$12,M1322*Settings!$C$16+M1322*Settings!$C$17+L1322*Settings!$C$18+L1322*Settings!$C$19+L1322*Settings!$C$20+L1322*Settings!$C$21*Settings!$C$22)</f>
        <v/>
      </c>
      <c r="O1322" s="23">
        <f>IF(B1322="IT",J1322/Settings!$C$13,0)</f>
        <v/>
      </c>
      <c r="P1322" s="23">
        <f>L1322+N1322+O1322</f>
        <v/>
      </c>
    </row>
    <row r="1323">
      <c r="A1323" s="5" t="inlineStr">
        <is>
          <t>E02017</t>
        </is>
      </c>
      <c r="B1323" s="5" t="inlineStr">
        <is>
          <t>IT</t>
        </is>
      </c>
      <c r="C1323" s="5" t="inlineStr">
        <is>
          <t>Sales</t>
        </is>
      </c>
      <c r="D1323" s="5" t="inlineStr">
        <is>
          <t>L1</t>
        </is>
      </c>
      <c r="E1323" s="5" t="n">
        <v>0.8</v>
      </c>
      <c r="F1323" s="5" t="n">
        <v>30700</v>
      </c>
      <c r="G1323" s="41" t="n">
        <v>43501</v>
      </c>
      <c r="H1323" s="41" t="n"/>
      <c r="I1323" s="42">
        <f>IF(H1323="",DATE(2099,12,31),H1323)</f>
        <v/>
      </c>
      <c r="J1323" s="23">
        <f>F1323*E1323</f>
        <v/>
      </c>
      <c r="K1323" s="23">
        <f>J1323*INDEX(Settings!$C$31:$C$36,MATCH(D1323,Settings!$B$31:$B$36,0))</f>
        <v/>
      </c>
      <c r="L1323" s="23">
        <f>J1323+K1323</f>
        <v/>
      </c>
      <c r="M1323" s="23">
        <f>MIN(L1323,Settings!$C$25)</f>
        <v/>
      </c>
      <c r="N1323" s="23">
        <f>IF(B1323="IT",L1323*Settings!$C$11+L1323*Settings!$C$12,M1323*Settings!$C$16+M1323*Settings!$C$17+L1323*Settings!$C$18+L1323*Settings!$C$19+L1323*Settings!$C$20+L1323*Settings!$C$21*Settings!$C$22)</f>
        <v/>
      </c>
      <c r="O1323" s="23">
        <f>IF(B1323="IT",J1323/Settings!$C$13,0)</f>
        <v/>
      </c>
      <c r="P1323" s="23">
        <f>L1323+N1323+O1323</f>
        <v/>
      </c>
    </row>
    <row r="1324">
      <c r="A1324" s="5" t="inlineStr">
        <is>
          <t>E02018</t>
        </is>
      </c>
      <c r="B1324" s="5" t="inlineStr">
        <is>
          <t>IT</t>
        </is>
      </c>
      <c r="C1324" s="5" t="inlineStr">
        <is>
          <t>HR</t>
        </is>
      </c>
      <c r="D1324" s="5" t="inlineStr">
        <is>
          <t>L1</t>
        </is>
      </c>
      <c r="E1324" s="5" t="n">
        <v>1</v>
      </c>
      <c r="F1324" s="5" t="n">
        <v>26550</v>
      </c>
      <c r="G1324" s="41" t="n">
        <v>43638</v>
      </c>
      <c r="H1324" s="41" t="n"/>
      <c r="I1324" s="42">
        <f>IF(H1324="",DATE(2099,12,31),H1324)</f>
        <v/>
      </c>
      <c r="J1324" s="23">
        <f>F1324*E1324</f>
        <v/>
      </c>
      <c r="K1324" s="23">
        <f>J1324*INDEX(Settings!$C$31:$C$36,MATCH(D1324,Settings!$B$31:$B$36,0))</f>
        <v/>
      </c>
      <c r="L1324" s="23">
        <f>J1324+K1324</f>
        <v/>
      </c>
      <c r="M1324" s="23">
        <f>MIN(L1324,Settings!$C$25)</f>
        <v/>
      </c>
      <c r="N1324" s="23">
        <f>IF(B1324="IT",L1324*Settings!$C$11+L1324*Settings!$C$12,M1324*Settings!$C$16+M1324*Settings!$C$17+L1324*Settings!$C$18+L1324*Settings!$C$19+L1324*Settings!$C$20+L1324*Settings!$C$21*Settings!$C$22)</f>
        <v/>
      </c>
      <c r="O1324" s="23">
        <f>IF(B1324="IT",J1324/Settings!$C$13,0)</f>
        <v/>
      </c>
      <c r="P1324" s="23">
        <f>L1324+N1324+O1324</f>
        <v/>
      </c>
    </row>
    <row r="1325">
      <c r="A1325" s="5" t="inlineStr">
        <is>
          <t>E02020</t>
        </is>
      </c>
      <c r="B1325" s="5" t="inlineStr">
        <is>
          <t>PL</t>
        </is>
      </c>
      <c r="C1325" s="5" t="inlineStr">
        <is>
          <t>Operations</t>
        </is>
      </c>
      <c r="D1325" s="5" t="inlineStr">
        <is>
          <t>L2</t>
        </is>
      </c>
      <c r="E1325" s="5" t="n">
        <v>1</v>
      </c>
      <c r="F1325" s="5" t="n">
        <v>22650</v>
      </c>
      <c r="G1325" s="41" t="n">
        <v>41305</v>
      </c>
      <c r="H1325" s="41" t="n">
        <v>46074</v>
      </c>
      <c r="I1325" s="42">
        <f>IF(H1325="",DATE(2099,12,31),H1325)</f>
        <v/>
      </c>
      <c r="J1325" s="23">
        <f>F1325*E1325</f>
        <v/>
      </c>
      <c r="K1325" s="23">
        <f>J1325*INDEX(Settings!$C$31:$C$36,MATCH(D1325,Settings!$B$31:$B$36,0))</f>
        <v/>
      </c>
      <c r="L1325" s="23">
        <f>J1325+K1325</f>
        <v/>
      </c>
      <c r="M1325" s="23">
        <f>MIN(L1325,Settings!$C$25)</f>
        <v/>
      </c>
      <c r="N1325" s="23">
        <f>IF(B1325="IT",L1325*Settings!$C$11+L1325*Settings!$C$12,M1325*Settings!$C$16+M1325*Settings!$C$17+L1325*Settings!$C$18+L1325*Settings!$C$19+L1325*Settings!$C$20+L1325*Settings!$C$21*Settings!$C$22)</f>
        <v/>
      </c>
      <c r="O1325" s="23">
        <f>IF(B1325="IT",J1325/Settings!$C$13,0)</f>
        <v/>
      </c>
      <c r="P1325" s="23">
        <f>L1325+N1325+O1325</f>
        <v/>
      </c>
    </row>
    <row r="1326">
      <c r="A1326" s="5" t="inlineStr">
        <is>
          <t>E02021</t>
        </is>
      </c>
      <c r="B1326" s="5" t="inlineStr">
        <is>
          <t>IT</t>
        </is>
      </c>
      <c r="C1326" s="5" t="inlineStr">
        <is>
          <t>Customer Service</t>
        </is>
      </c>
      <c r="D1326" s="5" t="inlineStr">
        <is>
          <t>L3</t>
        </is>
      </c>
      <c r="E1326" s="5" t="n">
        <v>1</v>
      </c>
      <c r="F1326" s="5" t="n">
        <v>35450</v>
      </c>
      <c r="G1326" s="41" t="n">
        <v>45952</v>
      </c>
      <c r="H1326" s="41" t="n"/>
      <c r="I1326" s="42">
        <f>IF(H1326="",DATE(2099,12,31),H1326)</f>
        <v/>
      </c>
      <c r="J1326" s="23">
        <f>F1326*E1326</f>
        <v/>
      </c>
      <c r="K1326" s="23">
        <f>J1326*INDEX(Settings!$C$31:$C$36,MATCH(D1326,Settings!$B$31:$B$36,0))</f>
        <v/>
      </c>
      <c r="L1326" s="23">
        <f>J1326+K1326</f>
        <v/>
      </c>
      <c r="M1326" s="23">
        <f>MIN(L1326,Settings!$C$25)</f>
        <v/>
      </c>
      <c r="N1326" s="23">
        <f>IF(B1326="IT",L1326*Settings!$C$11+L1326*Settings!$C$12,M1326*Settings!$C$16+M1326*Settings!$C$17+L1326*Settings!$C$18+L1326*Settings!$C$19+L1326*Settings!$C$20+L1326*Settings!$C$21*Settings!$C$22)</f>
        <v/>
      </c>
      <c r="O1326" s="23">
        <f>IF(B1326="IT",J1326/Settings!$C$13,0)</f>
        <v/>
      </c>
      <c r="P1326" s="23">
        <f>L1326+N1326+O1326</f>
        <v/>
      </c>
    </row>
    <row r="1327">
      <c r="A1327" s="5" t="inlineStr">
        <is>
          <t>E02022</t>
        </is>
      </c>
      <c r="B1327" s="5" t="inlineStr">
        <is>
          <t>PL</t>
        </is>
      </c>
      <c r="C1327" s="5" t="inlineStr">
        <is>
          <t>Customer Service</t>
        </is>
      </c>
      <c r="D1327" s="5" t="inlineStr">
        <is>
          <t>L3</t>
        </is>
      </c>
      <c r="E1327" s="5" t="n">
        <v>1</v>
      </c>
      <c r="F1327" s="5" t="n">
        <v>26150</v>
      </c>
      <c r="G1327" s="41" t="n">
        <v>45683</v>
      </c>
      <c r="H1327" s="41" t="n">
        <v>46067</v>
      </c>
      <c r="I1327" s="42">
        <f>IF(H1327="",DATE(2099,12,31),H1327)</f>
        <v/>
      </c>
      <c r="J1327" s="23">
        <f>F1327*E1327</f>
        <v/>
      </c>
      <c r="K1327" s="23">
        <f>J1327*INDEX(Settings!$C$31:$C$36,MATCH(D1327,Settings!$B$31:$B$36,0))</f>
        <v/>
      </c>
      <c r="L1327" s="23">
        <f>J1327+K1327</f>
        <v/>
      </c>
      <c r="M1327" s="23">
        <f>MIN(L1327,Settings!$C$25)</f>
        <v/>
      </c>
      <c r="N1327" s="23">
        <f>IF(B1327="IT",L1327*Settings!$C$11+L1327*Settings!$C$12,M1327*Settings!$C$16+M1327*Settings!$C$17+L1327*Settings!$C$18+L1327*Settings!$C$19+L1327*Settings!$C$20+L1327*Settings!$C$21*Settings!$C$22)</f>
        <v/>
      </c>
      <c r="O1327" s="23">
        <f>IF(B1327="IT",J1327/Settings!$C$13,0)</f>
        <v/>
      </c>
      <c r="P1327" s="23">
        <f>L1327+N1327+O1327</f>
        <v/>
      </c>
    </row>
    <row r="1328">
      <c r="A1328" s="5" t="inlineStr">
        <is>
          <t>E02023</t>
        </is>
      </c>
      <c r="B1328" s="5" t="inlineStr">
        <is>
          <t>PL</t>
        </is>
      </c>
      <c r="C1328" s="5" t="inlineStr">
        <is>
          <t>Customer Service</t>
        </is>
      </c>
      <c r="D1328" s="5" t="inlineStr">
        <is>
          <t>L2</t>
        </is>
      </c>
      <c r="E1328" s="5" t="n">
        <v>1</v>
      </c>
      <c r="F1328" s="5" t="n">
        <v>23050</v>
      </c>
      <c r="G1328" s="41" t="n">
        <v>45819</v>
      </c>
      <c r="H1328" s="41" t="n">
        <v>46193</v>
      </c>
      <c r="I1328" s="42">
        <f>IF(H1328="",DATE(2099,12,31),H1328)</f>
        <v/>
      </c>
      <c r="J1328" s="23">
        <f>F1328*E1328</f>
        <v/>
      </c>
      <c r="K1328" s="23">
        <f>J1328*INDEX(Settings!$C$31:$C$36,MATCH(D1328,Settings!$B$31:$B$36,0))</f>
        <v/>
      </c>
      <c r="L1328" s="23">
        <f>J1328+K1328</f>
        <v/>
      </c>
      <c r="M1328" s="23">
        <f>MIN(L1328,Settings!$C$25)</f>
        <v/>
      </c>
      <c r="N1328" s="23">
        <f>IF(B1328="IT",L1328*Settings!$C$11+L1328*Settings!$C$12,M1328*Settings!$C$16+M1328*Settings!$C$17+L1328*Settings!$C$18+L1328*Settings!$C$19+L1328*Settings!$C$20+L1328*Settings!$C$21*Settings!$C$22)</f>
        <v/>
      </c>
      <c r="O1328" s="23">
        <f>IF(B1328="IT",J1328/Settings!$C$13,0)</f>
        <v/>
      </c>
      <c r="P1328" s="23">
        <f>L1328+N1328+O1328</f>
        <v/>
      </c>
    </row>
    <row r="1329">
      <c r="A1329" s="5" t="inlineStr">
        <is>
          <t>E02025</t>
        </is>
      </c>
      <c r="B1329" s="5" t="inlineStr">
        <is>
          <t>PL</t>
        </is>
      </c>
      <c r="C1329" s="5" t="inlineStr">
        <is>
          <t>Sales</t>
        </is>
      </c>
      <c r="D1329" s="5" t="inlineStr">
        <is>
          <t>L2</t>
        </is>
      </c>
      <c r="E1329" s="5" t="n">
        <v>1</v>
      </c>
      <c r="F1329" s="5" t="n">
        <v>29100</v>
      </c>
      <c r="G1329" s="41" t="n">
        <v>44547</v>
      </c>
      <c r="H1329" s="41" t="n"/>
      <c r="I1329" s="42">
        <f>IF(H1329="",DATE(2099,12,31),H1329)</f>
        <v/>
      </c>
      <c r="J1329" s="23">
        <f>F1329*E1329</f>
        <v/>
      </c>
      <c r="K1329" s="23">
        <f>J1329*INDEX(Settings!$C$31:$C$36,MATCH(D1329,Settings!$B$31:$B$36,0))</f>
        <v/>
      </c>
      <c r="L1329" s="23">
        <f>J1329+K1329</f>
        <v/>
      </c>
      <c r="M1329" s="23">
        <f>MIN(L1329,Settings!$C$25)</f>
        <v/>
      </c>
      <c r="N1329" s="23">
        <f>IF(B1329="IT",L1329*Settings!$C$11+L1329*Settings!$C$12,M1329*Settings!$C$16+M1329*Settings!$C$17+L1329*Settings!$C$18+L1329*Settings!$C$19+L1329*Settings!$C$20+L1329*Settings!$C$21*Settings!$C$22)</f>
        <v/>
      </c>
      <c r="O1329" s="23">
        <f>IF(B1329="IT",J1329/Settings!$C$13,0)</f>
        <v/>
      </c>
      <c r="P1329" s="23">
        <f>L1329+N1329+O1329</f>
        <v/>
      </c>
    </row>
    <row r="1330">
      <c r="A1330" s="5" t="inlineStr">
        <is>
          <t>E02027</t>
        </is>
      </c>
      <c r="B1330" s="5" t="inlineStr">
        <is>
          <t>PL</t>
        </is>
      </c>
      <c r="C1330" s="5" t="inlineStr">
        <is>
          <t>Customer Service</t>
        </is>
      </c>
      <c r="D1330" s="5" t="inlineStr">
        <is>
          <t>L3</t>
        </is>
      </c>
      <c r="E1330" s="5" t="n">
        <v>1</v>
      </c>
      <c r="F1330" s="5" t="n">
        <v>30500</v>
      </c>
      <c r="G1330" s="41" t="n">
        <v>45427</v>
      </c>
      <c r="H1330" s="41" t="n"/>
      <c r="I1330" s="42">
        <f>IF(H1330="",DATE(2099,12,31),H1330)</f>
        <v/>
      </c>
      <c r="J1330" s="23">
        <f>F1330*E1330</f>
        <v/>
      </c>
      <c r="K1330" s="23">
        <f>J1330*INDEX(Settings!$C$31:$C$36,MATCH(D1330,Settings!$B$31:$B$36,0))</f>
        <v/>
      </c>
      <c r="L1330" s="23">
        <f>J1330+K1330</f>
        <v/>
      </c>
      <c r="M1330" s="23">
        <f>MIN(L1330,Settings!$C$25)</f>
        <v/>
      </c>
      <c r="N1330" s="23">
        <f>IF(B1330="IT",L1330*Settings!$C$11+L1330*Settings!$C$12,M1330*Settings!$C$16+M1330*Settings!$C$17+L1330*Settings!$C$18+L1330*Settings!$C$19+L1330*Settings!$C$20+L1330*Settings!$C$21*Settings!$C$22)</f>
        <v/>
      </c>
      <c r="O1330" s="23">
        <f>IF(B1330="IT",J1330/Settings!$C$13,0)</f>
        <v/>
      </c>
      <c r="P1330" s="23">
        <f>L1330+N1330+O1330</f>
        <v/>
      </c>
    </row>
    <row r="1331">
      <c r="A1331" s="5" t="inlineStr">
        <is>
          <t>E02029</t>
        </is>
      </c>
      <c r="B1331" s="5" t="inlineStr">
        <is>
          <t>PL</t>
        </is>
      </c>
      <c r="C1331" s="5" t="inlineStr">
        <is>
          <t>Operations</t>
        </is>
      </c>
      <c r="D1331" s="5" t="inlineStr">
        <is>
          <t>L1</t>
        </is>
      </c>
      <c r="E1331" s="5" t="n">
        <v>1</v>
      </c>
      <c r="F1331" s="5" t="n">
        <v>15050</v>
      </c>
      <c r="G1331" s="41" t="n">
        <v>46169</v>
      </c>
      <c r="H1331" s="41" t="n"/>
      <c r="I1331" s="42">
        <f>IF(H1331="",DATE(2099,12,31),H1331)</f>
        <v/>
      </c>
      <c r="J1331" s="23">
        <f>F1331*E1331</f>
        <v/>
      </c>
      <c r="K1331" s="23">
        <f>J1331*INDEX(Settings!$C$31:$C$36,MATCH(D1331,Settings!$B$31:$B$36,0))</f>
        <v/>
      </c>
      <c r="L1331" s="23">
        <f>J1331+K1331</f>
        <v/>
      </c>
      <c r="M1331" s="23">
        <f>MIN(L1331,Settings!$C$25)</f>
        <v/>
      </c>
      <c r="N1331" s="23">
        <f>IF(B1331="IT",L1331*Settings!$C$11+L1331*Settings!$C$12,M1331*Settings!$C$16+M1331*Settings!$C$17+L1331*Settings!$C$18+L1331*Settings!$C$19+L1331*Settings!$C$20+L1331*Settings!$C$21*Settings!$C$22)</f>
        <v/>
      </c>
      <c r="O1331" s="23">
        <f>IF(B1331="IT",J1331/Settings!$C$13,0)</f>
        <v/>
      </c>
      <c r="P1331" s="23">
        <f>L1331+N1331+O1331</f>
        <v/>
      </c>
    </row>
    <row r="1332">
      <c r="A1332" s="5" t="inlineStr">
        <is>
          <t>E02030</t>
        </is>
      </c>
      <c r="B1332" s="5" t="inlineStr">
        <is>
          <t>PL</t>
        </is>
      </c>
      <c r="C1332" s="5" t="inlineStr">
        <is>
          <t>Sales</t>
        </is>
      </c>
      <c r="D1332" s="5" t="inlineStr">
        <is>
          <t>L1</t>
        </is>
      </c>
      <c r="E1332" s="5" t="n">
        <v>1</v>
      </c>
      <c r="F1332" s="5" t="n">
        <v>20850</v>
      </c>
      <c r="G1332" s="41" t="n">
        <v>41103</v>
      </c>
      <c r="H1332" s="41" t="n">
        <v>45953</v>
      </c>
      <c r="I1332" s="42">
        <f>IF(H1332="",DATE(2099,12,31),H1332)</f>
        <v/>
      </c>
      <c r="J1332" s="23">
        <f>F1332*E1332</f>
        <v/>
      </c>
      <c r="K1332" s="23">
        <f>J1332*INDEX(Settings!$C$31:$C$36,MATCH(D1332,Settings!$B$31:$B$36,0))</f>
        <v/>
      </c>
      <c r="L1332" s="23">
        <f>J1332+K1332</f>
        <v/>
      </c>
      <c r="M1332" s="23">
        <f>MIN(L1332,Settings!$C$25)</f>
        <v/>
      </c>
      <c r="N1332" s="23">
        <f>IF(B1332="IT",L1332*Settings!$C$11+L1332*Settings!$C$12,M1332*Settings!$C$16+M1332*Settings!$C$17+L1332*Settings!$C$18+L1332*Settings!$C$19+L1332*Settings!$C$20+L1332*Settings!$C$21*Settings!$C$22)</f>
        <v/>
      </c>
      <c r="O1332" s="23">
        <f>IF(B1332="IT",J1332/Settings!$C$13,0)</f>
        <v/>
      </c>
      <c r="P1332" s="23">
        <f>L1332+N1332+O1332</f>
        <v/>
      </c>
    </row>
    <row r="1333">
      <c r="A1333" s="5" t="inlineStr">
        <is>
          <t>E02032</t>
        </is>
      </c>
      <c r="B1333" s="5" t="inlineStr">
        <is>
          <t>IT</t>
        </is>
      </c>
      <c r="C1333" s="5" t="inlineStr">
        <is>
          <t>Customer Service</t>
        </is>
      </c>
      <c r="D1333" s="5" t="inlineStr">
        <is>
          <t>L1</t>
        </is>
      </c>
      <c r="E1333" s="5" t="n">
        <v>1</v>
      </c>
      <c r="F1333" s="5" t="n">
        <v>24750</v>
      </c>
      <c r="G1333" s="41" t="n">
        <v>44104</v>
      </c>
      <c r="H1333" s="41" t="n"/>
      <c r="I1333" s="42">
        <f>IF(H1333="",DATE(2099,12,31),H1333)</f>
        <v/>
      </c>
      <c r="J1333" s="23">
        <f>F1333*E1333</f>
        <v/>
      </c>
      <c r="K1333" s="23">
        <f>J1333*INDEX(Settings!$C$31:$C$36,MATCH(D1333,Settings!$B$31:$B$36,0))</f>
        <v/>
      </c>
      <c r="L1333" s="23">
        <f>J1333+K1333</f>
        <v/>
      </c>
      <c r="M1333" s="23">
        <f>MIN(L1333,Settings!$C$25)</f>
        <v/>
      </c>
      <c r="N1333" s="23">
        <f>IF(B1333="IT",L1333*Settings!$C$11+L1333*Settings!$C$12,M1333*Settings!$C$16+M1333*Settings!$C$17+L1333*Settings!$C$18+L1333*Settings!$C$19+L1333*Settings!$C$20+L1333*Settings!$C$21*Settings!$C$22)</f>
        <v/>
      </c>
      <c r="O1333" s="23">
        <f>IF(B1333="IT",J1333/Settings!$C$13,0)</f>
        <v/>
      </c>
      <c r="P1333" s="23">
        <f>L1333+N1333+O1333</f>
        <v/>
      </c>
    </row>
    <row r="1334">
      <c r="A1334" s="5" t="inlineStr">
        <is>
          <t>E02034</t>
        </is>
      </c>
      <c r="B1334" s="5" t="inlineStr">
        <is>
          <t>IT</t>
        </is>
      </c>
      <c r="C1334" s="5" t="inlineStr">
        <is>
          <t>Customer Service</t>
        </is>
      </c>
      <c r="D1334" s="5" t="inlineStr">
        <is>
          <t>L1</t>
        </is>
      </c>
      <c r="E1334" s="5" t="n">
        <v>1</v>
      </c>
      <c r="F1334" s="5" t="n">
        <v>26400</v>
      </c>
      <c r="G1334" s="41" t="n">
        <v>45677</v>
      </c>
      <c r="H1334" s="41" t="n">
        <v>46146</v>
      </c>
      <c r="I1334" s="42">
        <f>IF(H1334="",DATE(2099,12,31),H1334)</f>
        <v/>
      </c>
      <c r="J1334" s="23">
        <f>F1334*E1334</f>
        <v/>
      </c>
      <c r="K1334" s="23">
        <f>J1334*INDEX(Settings!$C$31:$C$36,MATCH(D1334,Settings!$B$31:$B$36,0))</f>
        <v/>
      </c>
      <c r="L1334" s="23">
        <f>J1334+K1334</f>
        <v/>
      </c>
      <c r="M1334" s="23">
        <f>MIN(L1334,Settings!$C$25)</f>
        <v/>
      </c>
      <c r="N1334" s="23">
        <f>IF(B1334="IT",L1334*Settings!$C$11+L1334*Settings!$C$12,M1334*Settings!$C$16+M1334*Settings!$C$17+L1334*Settings!$C$18+L1334*Settings!$C$19+L1334*Settings!$C$20+L1334*Settings!$C$21*Settings!$C$22)</f>
        <v/>
      </c>
      <c r="O1334" s="23">
        <f>IF(B1334="IT",J1334/Settings!$C$13,0)</f>
        <v/>
      </c>
      <c r="P1334" s="23">
        <f>L1334+N1334+O1334</f>
        <v/>
      </c>
    </row>
    <row r="1335">
      <c r="A1335" s="5" t="inlineStr">
        <is>
          <t>E02035</t>
        </is>
      </c>
      <c r="B1335" s="5" t="inlineStr">
        <is>
          <t>PL</t>
        </is>
      </c>
      <c r="C1335" s="5" t="inlineStr">
        <is>
          <t>Finance</t>
        </is>
      </c>
      <c r="D1335" s="5" t="inlineStr">
        <is>
          <t>L1</t>
        </is>
      </c>
      <c r="E1335" s="5" t="n">
        <v>1</v>
      </c>
      <c r="F1335" s="5" t="n">
        <v>22250</v>
      </c>
      <c r="G1335" s="41" t="n">
        <v>44798</v>
      </c>
      <c r="H1335" s="41" t="n"/>
      <c r="I1335" s="42">
        <f>IF(H1335="",DATE(2099,12,31),H1335)</f>
        <v/>
      </c>
      <c r="J1335" s="23">
        <f>F1335*E1335</f>
        <v/>
      </c>
      <c r="K1335" s="23">
        <f>J1335*INDEX(Settings!$C$31:$C$36,MATCH(D1335,Settings!$B$31:$B$36,0))</f>
        <v/>
      </c>
      <c r="L1335" s="23">
        <f>J1335+K1335</f>
        <v/>
      </c>
      <c r="M1335" s="23">
        <f>MIN(L1335,Settings!$C$25)</f>
        <v/>
      </c>
      <c r="N1335" s="23">
        <f>IF(B1335="IT",L1335*Settings!$C$11+L1335*Settings!$C$12,M1335*Settings!$C$16+M1335*Settings!$C$17+L1335*Settings!$C$18+L1335*Settings!$C$19+L1335*Settings!$C$20+L1335*Settings!$C$21*Settings!$C$22)</f>
        <v/>
      </c>
      <c r="O1335" s="23">
        <f>IF(B1335="IT",J1335/Settings!$C$13,0)</f>
        <v/>
      </c>
      <c r="P1335" s="23">
        <f>L1335+N1335+O1335</f>
        <v/>
      </c>
    </row>
    <row r="1336">
      <c r="A1336" s="5" t="inlineStr">
        <is>
          <t>E02036</t>
        </is>
      </c>
      <c r="B1336" s="5" t="inlineStr">
        <is>
          <t>PL</t>
        </is>
      </c>
      <c r="C1336" s="5" t="inlineStr">
        <is>
          <t>Operations</t>
        </is>
      </c>
      <c r="D1336" s="5" t="inlineStr">
        <is>
          <t>L4</t>
        </is>
      </c>
      <c r="E1336" s="5" t="n">
        <v>1</v>
      </c>
      <c r="F1336" s="5" t="n">
        <v>40800</v>
      </c>
      <c r="G1336" s="41" t="n">
        <v>44798</v>
      </c>
      <c r="H1336" s="41" t="n"/>
      <c r="I1336" s="42">
        <f>IF(H1336="",DATE(2099,12,31),H1336)</f>
        <v/>
      </c>
      <c r="J1336" s="23">
        <f>F1336*E1336</f>
        <v/>
      </c>
      <c r="K1336" s="23">
        <f>J1336*INDEX(Settings!$C$31:$C$36,MATCH(D1336,Settings!$B$31:$B$36,0))</f>
        <v/>
      </c>
      <c r="L1336" s="23">
        <f>J1336+K1336</f>
        <v/>
      </c>
      <c r="M1336" s="23">
        <f>MIN(L1336,Settings!$C$25)</f>
        <v/>
      </c>
      <c r="N1336" s="23">
        <f>IF(B1336="IT",L1336*Settings!$C$11+L1336*Settings!$C$12,M1336*Settings!$C$16+M1336*Settings!$C$17+L1336*Settings!$C$18+L1336*Settings!$C$19+L1336*Settings!$C$20+L1336*Settings!$C$21*Settings!$C$22)</f>
        <v/>
      </c>
      <c r="O1336" s="23">
        <f>IF(B1336="IT",J1336/Settings!$C$13,0)</f>
        <v/>
      </c>
      <c r="P1336" s="23">
        <f>L1336+N1336+O1336</f>
        <v/>
      </c>
    </row>
    <row r="1337">
      <c r="A1337" s="5" t="inlineStr">
        <is>
          <t>E02038</t>
        </is>
      </c>
      <c r="B1337" s="5" t="inlineStr">
        <is>
          <t>PL</t>
        </is>
      </c>
      <c r="C1337" s="5" t="inlineStr">
        <is>
          <t>Operations</t>
        </is>
      </c>
      <c r="D1337" s="5" t="inlineStr">
        <is>
          <t>L2</t>
        </is>
      </c>
      <c r="E1337" s="5" t="n">
        <v>1</v>
      </c>
      <c r="F1337" s="5" t="n">
        <v>25100</v>
      </c>
      <c r="G1337" s="41" t="n">
        <v>45360</v>
      </c>
      <c r="H1337" s="41" t="n"/>
      <c r="I1337" s="42">
        <f>IF(H1337="",DATE(2099,12,31),H1337)</f>
        <v/>
      </c>
      <c r="J1337" s="23">
        <f>F1337*E1337</f>
        <v/>
      </c>
      <c r="K1337" s="23">
        <f>J1337*INDEX(Settings!$C$31:$C$36,MATCH(D1337,Settings!$B$31:$B$36,0))</f>
        <v/>
      </c>
      <c r="L1337" s="23">
        <f>J1337+K1337</f>
        <v/>
      </c>
      <c r="M1337" s="23">
        <f>MIN(L1337,Settings!$C$25)</f>
        <v/>
      </c>
      <c r="N1337" s="23">
        <f>IF(B1337="IT",L1337*Settings!$C$11+L1337*Settings!$C$12,M1337*Settings!$C$16+M1337*Settings!$C$17+L1337*Settings!$C$18+L1337*Settings!$C$19+L1337*Settings!$C$20+L1337*Settings!$C$21*Settings!$C$22)</f>
        <v/>
      </c>
      <c r="O1337" s="23">
        <f>IF(B1337="IT",J1337/Settings!$C$13,0)</f>
        <v/>
      </c>
      <c r="P1337" s="23">
        <f>L1337+N1337+O1337</f>
        <v/>
      </c>
    </row>
    <row r="1338">
      <c r="A1338" s="5" t="inlineStr">
        <is>
          <t>E02039</t>
        </is>
      </c>
      <c r="B1338" s="5" t="inlineStr">
        <is>
          <t>PL</t>
        </is>
      </c>
      <c r="C1338" s="5" t="inlineStr">
        <is>
          <t>Operations</t>
        </is>
      </c>
      <c r="D1338" s="5" t="inlineStr">
        <is>
          <t>L1</t>
        </is>
      </c>
      <c r="E1338" s="5" t="n">
        <v>1</v>
      </c>
      <c r="F1338" s="5" t="n">
        <v>18400</v>
      </c>
      <c r="G1338" s="41" t="n">
        <v>44520</v>
      </c>
      <c r="H1338" s="41" t="n"/>
      <c r="I1338" s="42">
        <f>IF(H1338="",DATE(2099,12,31),H1338)</f>
        <v/>
      </c>
      <c r="J1338" s="23">
        <f>F1338*E1338</f>
        <v/>
      </c>
      <c r="K1338" s="23">
        <f>J1338*INDEX(Settings!$C$31:$C$36,MATCH(D1338,Settings!$B$31:$B$36,0))</f>
        <v/>
      </c>
      <c r="L1338" s="23">
        <f>J1338+K1338</f>
        <v/>
      </c>
      <c r="M1338" s="23">
        <f>MIN(L1338,Settings!$C$25)</f>
        <v/>
      </c>
      <c r="N1338" s="23">
        <f>IF(B1338="IT",L1338*Settings!$C$11+L1338*Settings!$C$12,M1338*Settings!$C$16+M1338*Settings!$C$17+L1338*Settings!$C$18+L1338*Settings!$C$19+L1338*Settings!$C$20+L1338*Settings!$C$21*Settings!$C$22)</f>
        <v/>
      </c>
      <c r="O1338" s="23">
        <f>IF(B1338="IT",J1338/Settings!$C$13,0)</f>
        <v/>
      </c>
      <c r="P1338" s="23">
        <f>L1338+N1338+O1338</f>
        <v/>
      </c>
    </row>
    <row r="1339">
      <c r="A1339" s="5" t="inlineStr">
        <is>
          <t>E02040</t>
        </is>
      </c>
      <c r="B1339" s="5" t="inlineStr">
        <is>
          <t>IT</t>
        </is>
      </c>
      <c r="C1339" s="5" t="inlineStr">
        <is>
          <t>Operations</t>
        </is>
      </c>
      <c r="D1339" s="5" t="inlineStr">
        <is>
          <t>L3</t>
        </is>
      </c>
      <c r="E1339" s="5" t="n">
        <v>1</v>
      </c>
      <c r="F1339" s="5" t="n">
        <v>41400</v>
      </c>
      <c r="G1339" s="41" t="n">
        <v>44785</v>
      </c>
      <c r="H1339" s="41" t="n"/>
      <c r="I1339" s="42">
        <f>IF(H1339="",DATE(2099,12,31),H1339)</f>
        <v/>
      </c>
      <c r="J1339" s="23">
        <f>F1339*E1339</f>
        <v/>
      </c>
      <c r="K1339" s="23">
        <f>J1339*INDEX(Settings!$C$31:$C$36,MATCH(D1339,Settings!$B$31:$B$36,0))</f>
        <v/>
      </c>
      <c r="L1339" s="23">
        <f>J1339+K1339</f>
        <v/>
      </c>
      <c r="M1339" s="23">
        <f>MIN(L1339,Settings!$C$25)</f>
        <v/>
      </c>
      <c r="N1339" s="23">
        <f>IF(B1339="IT",L1339*Settings!$C$11+L1339*Settings!$C$12,M1339*Settings!$C$16+M1339*Settings!$C$17+L1339*Settings!$C$18+L1339*Settings!$C$19+L1339*Settings!$C$20+L1339*Settings!$C$21*Settings!$C$22)</f>
        <v/>
      </c>
      <c r="O1339" s="23">
        <f>IF(B1339="IT",J1339/Settings!$C$13,0)</f>
        <v/>
      </c>
      <c r="P1339" s="23">
        <f>L1339+N1339+O1339</f>
        <v/>
      </c>
    </row>
    <row r="1340">
      <c r="A1340" s="5" t="inlineStr">
        <is>
          <t>E02041</t>
        </is>
      </c>
      <c r="B1340" s="5" t="inlineStr">
        <is>
          <t>PL</t>
        </is>
      </c>
      <c r="C1340" s="5" t="inlineStr">
        <is>
          <t>Finance</t>
        </is>
      </c>
      <c r="D1340" s="5" t="inlineStr">
        <is>
          <t>L1</t>
        </is>
      </c>
      <c r="E1340" s="5" t="n">
        <v>1</v>
      </c>
      <c r="F1340" s="5" t="n">
        <v>21750</v>
      </c>
      <c r="G1340" s="41" t="n">
        <v>45671</v>
      </c>
      <c r="H1340" s="41" t="n"/>
      <c r="I1340" s="42">
        <f>IF(H1340="",DATE(2099,12,31),H1340)</f>
        <v/>
      </c>
      <c r="J1340" s="23">
        <f>F1340*E1340</f>
        <v/>
      </c>
      <c r="K1340" s="23">
        <f>J1340*INDEX(Settings!$C$31:$C$36,MATCH(D1340,Settings!$B$31:$B$36,0))</f>
        <v/>
      </c>
      <c r="L1340" s="23">
        <f>J1340+K1340</f>
        <v/>
      </c>
      <c r="M1340" s="23">
        <f>MIN(L1340,Settings!$C$25)</f>
        <v/>
      </c>
      <c r="N1340" s="23">
        <f>IF(B1340="IT",L1340*Settings!$C$11+L1340*Settings!$C$12,M1340*Settings!$C$16+M1340*Settings!$C$17+L1340*Settings!$C$18+L1340*Settings!$C$19+L1340*Settings!$C$20+L1340*Settings!$C$21*Settings!$C$22)</f>
        <v/>
      </c>
      <c r="O1340" s="23">
        <f>IF(B1340="IT",J1340/Settings!$C$13,0)</f>
        <v/>
      </c>
      <c r="P1340" s="23">
        <f>L1340+N1340+O1340</f>
        <v/>
      </c>
    </row>
    <row r="1341">
      <c r="A1341" s="5" t="inlineStr">
        <is>
          <t>E02043</t>
        </is>
      </c>
      <c r="B1341" s="5" t="inlineStr">
        <is>
          <t>IT</t>
        </is>
      </c>
      <c r="C1341" s="5" t="inlineStr">
        <is>
          <t>Finance</t>
        </is>
      </c>
      <c r="D1341" s="5" t="inlineStr">
        <is>
          <t>L1</t>
        </is>
      </c>
      <c r="E1341" s="5" t="n">
        <v>1</v>
      </c>
      <c r="F1341" s="5" t="n">
        <v>28000</v>
      </c>
      <c r="G1341" s="41" t="n">
        <v>45717</v>
      </c>
      <c r="H1341" s="41" t="n"/>
      <c r="I1341" s="42">
        <f>IF(H1341="",DATE(2099,12,31),H1341)</f>
        <v/>
      </c>
      <c r="J1341" s="23">
        <f>F1341*E1341</f>
        <v/>
      </c>
      <c r="K1341" s="23">
        <f>J1341*INDEX(Settings!$C$31:$C$36,MATCH(D1341,Settings!$B$31:$B$36,0))</f>
        <v/>
      </c>
      <c r="L1341" s="23">
        <f>J1341+K1341</f>
        <v/>
      </c>
      <c r="M1341" s="23">
        <f>MIN(L1341,Settings!$C$25)</f>
        <v/>
      </c>
      <c r="N1341" s="23">
        <f>IF(B1341="IT",L1341*Settings!$C$11+L1341*Settings!$C$12,M1341*Settings!$C$16+M1341*Settings!$C$17+L1341*Settings!$C$18+L1341*Settings!$C$19+L1341*Settings!$C$20+L1341*Settings!$C$21*Settings!$C$22)</f>
        <v/>
      </c>
      <c r="O1341" s="23">
        <f>IF(B1341="IT",J1341/Settings!$C$13,0)</f>
        <v/>
      </c>
      <c r="P1341" s="23">
        <f>L1341+N1341+O1341</f>
        <v/>
      </c>
    </row>
    <row r="1342">
      <c r="A1342" s="5" t="inlineStr">
        <is>
          <t>E02044</t>
        </is>
      </c>
      <c r="B1342" s="5" t="inlineStr">
        <is>
          <t>PL</t>
        </is>
      </c>
      <c r="C1342" s="5" t="inlineStr">
        <is>
          <t>Sales</t>
        </is>
      </c>
      <c r="D1342" s="5" t="inlineStr">
        <is>
          <t>L1</t>
        </is>
      </c>
      <c r="E1342" s="5" t="n">
        <v>1</v>
      </c>
      <c r="F1342" s="5" t="n">
        <v>25150</v>
      </c>
      <c r="G1342" s="41" t="n">
        <v>45236</v>
      </c>
      <c r="H1342" s="41" t="n"/>
      <c r="I1342" s="42">
        <f>IF(H1342="",DATE(2099,12,31),H1342)</f>
        <v/>
      </c>
      <c r="J1342" s="23">
        <f>F1342*E1342</f>
        <v/>
      </c>
      <c r="K1342" s="23">
        <f>J1342*INDEX(Settings!$C$31:$C$36,MATCH(D1342,Settings!$B$31:$B$36,0))</f>
        <v/>
      </c>
      <c r="L1342" s="23">
        <f>J1342+K1342</f>
        <v/>
      </c>
      <c r="M1342" s="23">
        <f>MIN(L1342,Settings!$C$25)</f>
        <v/>
      </c>
      <c r="N1342" s="23">
        <f>IF(B1342="IT",L1342*Settings!$C$11+L1342*Settings!$C$12,M1342*Settings!$C$16+M1342*Settings!$C$17+L1342*Settings!$C$18+L1342*Settings!$C$19+L1342*Settings!$C$20+L1342*Settings!$C$21*Settings!$C$22)</f>
        <v/>
      </c>
      <c r="O1342" s="23">
        <f>IF(B1342="IT",J1342/Settings!$C$13,0)</f>
        <v/>
      </c>
      <c r="P1342" s="23">
        <f>L1342+N1342+O1342</f>
        <v/>
      </c>
    </row>
    <row r="1343">
      <c r="A1343" s="5" t="inlineStr">
        <is>
          <t>E02046</t>
        </is>
      </c>
      <c r="B1343" s="5" t="inlineStr">
        <is>
          <t>IT</t>
        </is>
      </c>
      <c r="C1343" s="5" t="inlineStr">
        <is>
          <t>Tech</t>
        </is>
      </c>
      <c r="D1343" s="5" t="inlineStr">
        <is>
          <t>L4</t>
        </is>
      </c>
      <c r="E1343" s="5" t="n">
        <v>1</v>
      </c>
      <c r="F1343" s="5" t="n">
        <v>63050</v>
      </c>
      <c r="G1343" s="41" t="n">
        <v>46097</v>
      </c>
      <c r="H1343" s="41" t="n"/>
      <c r="I1343" s="42">
        <f>IF(H1343="",DATE(2099,12,31),H1343)</f>
        <v/>
      </c>
      <c r="J1343" s="23">
        <f>F1343*E1343</f>
        <v/>
      </c>
      <c r="K1343" s="23">
        <f>J1343*INDEX(Settings!$C$31:$C$36,MATCH(D1343,Settings!$B$31:$B$36,0))</f>
        <v/>
      </c>
      <c r="L1343" s="23">
        <f>J1343+K1343</f>
        <v/>
      </c>
      <c r="M1343" s="23">
        <f>MIN(L1343,Settings!$C$25)</f>
        <v/>
      </c>
      <c r="N1343" s="23">
        <f>IF(B1343="IT",L1343*Settings!$C$11+L1343*Settings!$C$12,M1343*Settings!$C$16+M1343*Settings!$C$17+L1343*Settings!$C$18+L1343*Settings!$C$19+L1343*Settings!$C$20+L1343*Settings!$C$21*Settings!$C$22)</f>
        <v/>
      </c>
      <c r="O1343" s="23">
        <f>IF(B1343="IT",J1343/Settings!$C$13,0)</f>
        <v/>
      </c>
      <c r="P1343" s="23">
        <f>L1343+N1343+O1343</f>
        <v/>
      </c>
    </row>
    <row r="1344">
      <c r="A1344" s="5" t="inlineStr">
        <is>
          <t>E02047</t>
        </is>
      </c>
      <c r="B1344" s="5" t="inlineStr">
        <is>
          <t>IT</t>
        </is>
      </c>
      <c r="C1344" s="5" t="inlineStr">
        <is>
          <t>Finance</t>
        </is>
      </c>
      <c r="D1344" s="5" t="inlineStr">
        <is>
          <t>L1</t>
        </is>
      </c>
      <c r="E1344" s="5" t="n">
        <v>1</v>
      </c>
      <c r="F1344" s="5" t="n">
        <v>27450</v>
      </c>
      <c r="G1344" s="41" t="n">
        <v>45827</v>
      </c>
      <c r="H1344" s="41" t="n"/>
      <c r="I1344" s="42">
        <f>IF(H1344="",DATE(2099,12,31),H1344)</f>
        <v/>
      </c>
      <c r="J1344" s="23">
        <f>F1344*E1344</f>
        <v/>
      </c>
      <c r="K1344" s="23">
        <f>J1344*INDEX(Settings!$C$31:$C$36,MATCH(D1344,Settings!$B$31:$B$36,0))</f>
        <v/>
      </c>
      <c r="L1344" s="23">
        <f>J1344+K1344</f>
        <v/>
      </c>
      <c r="M1344" s="23">
        <f>MIN(L1344,Settings!$C$25)</f>
        <v/>
      </c>
      <c r="N1344" s="23">
        <f>IF(B1344="IT",L1344*Settings!$C$11+L1344*Settings!$C$12,M1344*Settings!$C$16+M1344*Settings!$C$17+L1344*Settings!$C$18+L1344*Settings!$C$19+L1344*Settings!$C$20+L1344*Settings!$C$21*Settings!$C$22)</f>
        <v/>
      </c>
      <c r="O1344" s="23">
        <f>IF(B1344="IT",J1344/Settings!$C$13,0)</f>
        <v/>
      </c>
      <c r="P1344" s="23">
        <f>L1344+N1344+O1344</f>
        <v/>
      </c>
    </row>
    <row r="1345">
      <c r="A1345" s="5" t="inlineStr">
        <is>
          <t>E02048</t>
        </is>
      </c>
      <c r="B1345" s="5" t="inlineStr">
        <is>
          <t>IT</t>
        </is>
      </c>
      <c r="C1345" s="5" t="inlineStr">
        <is>
          <t>Tech</t>
        </is>
      </c>
      <c r="D1345" s="5" t="inlineStr">
        <is>
          <t>L2</t>
        </is>
      </c>
      <c r="E1345" s="5" t="n">
        <v>1</v>
      </c>
      <c r="F1345" s="5" t="n">
        <v>41450</v>
      </c>
      <c r="G1345" s="41" t="n">
        <v>44613</v>
      </c>
      <c r="H1345" s="41" t="n"/>
      <c r="I1345" s="42">
        <f>IF(H1345="",DATE(2099,12,31),H1345)</f>
        <v/>
      </c>
      <c r="J1345" s="23">
        <f>F1345*E1345</f>
        <v/>
      </c>
      <c r="K1345" s="23">
        <f>J1345*INDEX(Settings!$C$31:$C$36,MATCH(D1345,Settings!$B$31:$B$36,0))</f>
        <v/>
      </c>
      <c r="L1345" s="23">
        <f>J1345+K1345</f>
        <v/>
      </c>
      <c r="M1345" s="23">
        <f>MIN(L1345,Settings!$C$25)</f>
        <v/>
      </c>
      <c r="N1345" s="23">
        <f>IF(B1345="IT",L1345*Settings!$C$11+L1345*Settings!$C$12,M1345*Settings!$C$16+M1345*Settings!$C$17+L1345*Settings!$C$18+L1345*Settings!$C$19+L1345*Settings!$C$20+L1345*Settings!$C$21*Settings!$C$22)</f>
        <v/>
      </c>
      <c r="O1345" s="23">
        <f>IF(B1345="IT",J1345/Settings!$C$13,0)</f>
        <v/>
      </c>
      <c r="P1345" s="23">
        <f>L1345+N1345+O1345</f>
        <v/>
      </c>
    </row>
    <row r="1346">
      <c r="A1346" s="5" t="inlineStr">
        <is>
          <t>E02049</t>
        </is>
      </c>
      <c r="B1346" s="5" t="inlineStr">
        <is>
          <t>PL</t>
        </is>
      </c>
      <c r="C1346" s="5" t="inlineStr">
        <is>
          <t>Customer Service</t>
        </is>
      </c>
      <c r="D1346" s="5" t="inlineStr">
        <is>
          <t>L2</t>
        </is>
      </c>
      <c r="E1346" s="5" t="n">
        <v>1</v>
      </c>
      <c r="F1346" s="5" t="n">
        <v>20900</v>
      </c>
      <c r="G1346" s="41" t="n">
        <v>45216</v>
      </c>
      <c r="H1346" s="41" t="n">
        <v>45921</v>
      </c>
      <c r="I1346" s="42">
        <f>IF(H1346="",DATE(2099,12,31),H1346)</f>
        <v/>
      </c>
      <c r="J1346" s="23">
        <f>F1346*E1346</f>
        <v/>
      </c>
      <c r="K1346" s="23">
        <f>J1346*INDEX(Settings!$C$31:$C$36,MATCH(D1346,Settings!$B$31:$B$36,0))</f>
        <v/>
      </c>
      <c r="L1346" s="23">
        <f>J1346+K1346</f>
        <v/>
      </c>
      <c r="M1346" s="23">
        <f>MIN(L1346,Settings!$C$25)</f>
        <v/>
      </c>
      <c r="N1346" s="23">
        <f>IF(B1346="IT",L1346*Settings!$C$11+L1346*Settings!$C$12,M1346*Settings!$C$16+M1346*Settings!$C$17+L1346*Settings!$C$18+L1346*Settings!$C$19+L1346*Settings!$C$20+L1346*Settings!$C$21*Settings!$C$22)</f>
        <v/>
      </c>
      <c r="O1346" s="23">
        <f>IF(B1346="IT",J1346/Settings!$C$13,0)</f>
        <v/>
      </c>
      <c r="P1346" s="23">
        <f>L1346+N1346+O1346</f>
        <v/>
      </c>
    </row>
    <row r="1347">
      <c r="A1347" s="5" t="inlineStr">
        <is>
          <t>E02050</t>
        </is>
      </c>
      <c r="B1347" s="5" t="inlineStr">
        <is>
          <t>IT</t>
        </is>
      </c>
      <c r="C1347" s="5" t="inlineStr">
        <is>
          <t>Customer Service</t>
        </is>
      </c>
      <c r="D1347" s="5" t="inlineStr">
        <is>
          <t>L2</t>
        </is>
      </c>
      <c r="E1347" s="5" t="n">
        <v>1</v>
      </c>
      <c r="F1347" s="5" t="n">
        <v>25900</v>
      </c>
      <c r="G1347" s="41" t="n">
        <v>45665</v>
      </c>
      <c r="H1347" s="41" t="n"/>
      <c r="I1347" s="42">
        <f>IF(H1347="",DATE(2099,12,31),H1347)</f>
        <v/>
      </c>
      <c r="J1347" s="23">
        <f>F1347*E1347</f>
        <v/>
      </c>
      <c r="K1347" s="23">
        <f>J1347*INDEX(Settings!$C$31:$C$36,MATCH(D1347,Settings!$B$31:$B$36,0))</f>
        <v/>
      </c>
      <c r="L1347" s="23">
        <f>J1347+K1347</f>
        <v/>
      </c>
      <c r="M1347" s="23">
        <f>MIN(L1347,Settings!$C$25)</f>
        <v/>
      </c>
      <c r="N1347" s="23">
        <f>IF(B1347="IT",L1347*Settings!$C$11+L1347*Settings!$C$12,M1347*Settings!$C$16+M1347*Settings!$C$17+L1347*Settings!$C$18+L1347*Settings!$C$19+L1347*Settings!$C$20+L1347*Settings!$C$21*Settings!$C$22)</f>
        <v/>
      </c>
      <c r="O1347" s="23">
        <f>IF(B1347="IT",J1347/Settings!$C$13,0)</f>
        <v/>
      </c>
      <c r="P1347" s="23">
        <f>L1347+N1347+O1347</f>
        <v/>
      </c>
    </row>
    <row r="1348">
      <c r="A1348" s="5" t="inlineStr">
        <is>
          <t>E02052</t>
        </is>
      </c>
      <c r="B1348" s="5" t="inlineStr">
        <is>
          <t>PL</t>
        </is>
      </c>
      <c r="C1348" s="5" t="inlineStr">
        <is>
          <t>Operations</t>
        </is>
      </c>
      <c r="D1348" s="5" t="inlineStr">
        <is>
          <t>L2</t>
        </is>
      </c>
      <c r="E1348" s="5" t="n">
        <v>1</v>
      </c>
      <c r="F1348" s="5" t="n">
        <v>27700</v>
      </c>
      <c r="G1348" s="41" t="n">
        <v>44855</v>
      </c>
      <c r="H1348" s="41" t="n"/>
      <c r="I1348" s="42">
        <f>IF(H1348="",DATE(2099,12,31),H1348)</f>
        <v/>
      </c>
      <c r="J1348" s="23">
        <f>F1348*E1348</f>
        <v/>
      </c>
      <c r="K1348" s="23">
        <f>J1348*INDEX(Settings!$C$31:$C$36,MATCH(D1348,Settings!$B$31:$B$36,0))</f>
        <v/>
      </c>
      <c r="L1348" s="23">
        <f>J1348+K1348</f>
        <v/>
      </c>
      <c r="M1348" s="23">
        <f>MIN(L1348,Settings!$C$25)</f>
        <v/>
      </c>
      <c r="N1348" s="23">
        <f>IF(B1348="IT",L1348*Settings!$C$11+L1348*Settings!$C$12,M1348*Settings!$C$16+M1348*Settings!$C$17+L1348*Settings!$C$18+L1348*Settings!$C$19+L1348*Settings!$C$20+L1348*Settings!$C$21*Settings!$C$22)</f>
        <v/>
      </c>
      <c r="O1348" s="23">
        <f>IF(B1348="IT",J1348/Settings!$C$13,0)</f>
        <v/>
      </c>
      <c r="P1348" s="23">
        <f>L1348+N1348+O1348</f>
        <v/>
      </c>
    </row>
    <row r="1349">
      <c r="A1349" s="5" t="inlineStr">
        <is>
          <t>E02053</t>
        </is>
      </c>
      <c r="B1349" s="5" t="inlineStr">
        <is>
          <t>IT</t>
        </is>
      </c>
      <c r="C1349" s="5" t="inlineStr">
        <is>
          <t>Sales</t>
        </is>
      </c>
      <c r="D1349" s="5" t="inlineStr">
        <is>
          <t>L1</t>
        </is>
      </c>
      <c r="E1349" s="5" t="n">
        <v>1</v>
      </c>
      <c r="F1349" s="5" t="n">
        <v>23750</v>
      </c>
      <c r="G1349" s="41" t="n">
        <v>43343</v>
      </c>
      <c r="H1349" s="41" t="n"/>
      <c r="I1349" s="42">
        <f>IF(H1349="",DATE(2099,12,31),H1349)</f>
        <v/>
      </c>
      <c r="J1349" s="23">
        <f>F1349*E1349</f>
        <v/>
      </c>
      <c r="K1349" s="23">
        <f>J1349*INDEX(Settings!$C$31:$C$36,MATCH(D1349,Settings!$B$31:$B$36,0))</f>
        <v/>
      </c>
      <c r="L1349" s="23">
        <f>J1349+K1349</f>
        <v/>
      </c>
      <c r="M1349" s="23">
        <f>MIN(L1349,Settings!$C$25)</f>
        <v/>
      </c>
      <c r="N1349" s="23">
        <f>IF(B1349="IT",L1349*Settings!$C$11+L1349*Settings!$C$12,M1349*Settings!$C$16+M1349*Settings!$C$17+L1349*Settings!$C$18+L1349*Settings!$C$19+L1349*Settings!$C$20+L1349*Settings!$C$21*Settings!$C$22)</f>
        <v/>
      </c>
      <c r="O1349" s="23">
        <f>IF(B1349="IT",J1349/Settings!$C$13,0)</f>
        <v/>
      </c>
      <c r="P1349" s="23">
        <f>L1349+N1349+O1349</f>
        <v/>
      </c>
    </row>
    <row r="1350">
      <c r="A1350" s="5" t="inlineStr">
        <is>
          <t>E02055</t>
        </is>
      </c>
      <c r="B1350" s="5" t="inlineStr">
        <is>
          <t>PL</t>
        </is>
      </c>
      <c r="C1350" s="5" t="inlineStr">
        <is>
          <t>Operations</t>
        </is>
      </c>
      <c r="D1350" s="5" t="inlineStr">
        <is>
          <t>L3</t>
        </is>
      </c>
      <c r="E1350" s="5" t="n">
        <v>1</v>
      </c>
      <c r="F1350" s="5" t="n">
        <v>31600</v>
      </c>
      <c r="G1350" s="41" t="n">
        <v>42356</v>
      </c>
      <c r="H1350" s="41" t="n"/>
      <c r="I1350" s="42">
        <f>IF(H1350="",DATE(2099,12,31),H1350)</f>
        <v/>
      </c>
      <c r="J1350" s="23">
        <f>F1350*E1350</f>
        <v/>
      </c>
      <c r="K1350" s="23">
        <f>J1350*INDEX(Settings!$C$31:$C$36,MATCH(D1350,Settings!$B$31:$B$36,0))</f>
        <v/>
      </c>
      <c r="L1350" s="23">
        <f>J1350+K1350</f>
        <v/>
      </c>
      <c r="M1350" s="23">
        <f>MIN(L1350,Settings!$C$25)</f>
        <v/>
      </c>
      <c r="N1350" s="23">
        <f>IF(B1350="IT",L1350*Settings!$C$11+L1350*Settings!$C$12,M1350*Settings!$C$16+M1350*Settings!$C$17+L1350*Settings!$C$18+L1350*Settings!$C$19+L1350*Settings!$C$20+L1350*Settings!$C$21*Settings!$C$22)</f>
        <v/>
      </c>
      <c r="O1350" s="23">
        <f>IF(B1350="IT",J1350/Settings!$C$13,0)</f>
        <v/>
      </c>
      <c r="P1350" s="23">
        <f>L1350+N1350+O1350</f>
        <v/>
      </c>
    </row>
    <row r="1351">
      <c r="A1351" s="5" t="inlineStr">
        <is>
          <t>E02057</t>
        </is>
      </c>
      <c r="B1351" s="5" t="inlineStr">
        <is>
          <t>IT</t>
        </is>
      </c>
      <c r="C1351" s="5" t="inlineStr">
        <is>
          <t>HR</t>
        </is>
      </c>
      <c r="D1351" s="5" t="inlineStr">
        <is>
          <t>L2</t>
        </is>
      </c>
      <c r="E1351" s="5" t="n">
        <v>1</v>
      </c>
      <c r="F1351" s="5" t="n">
        <v>38550</v>
      </c>
      <c r="G1351" s="41" t="n">
        <v>45183</v>
      </c>
      <c r="H1351" s="41" t="n"/>
      <c r="I1351" s="42">
        <f>IF(H1351="",DATE(2099,12,31),H1351)</f>
        <v/>
      </c>
      <c r="J1351" s="23">
        <f>F1351*E1351</f>
        <v/>
      </c>
      <c r="K1351" s="23">
        <f>J1351*INDEX(Settings!$C$31:$C$36,MATCH(D1351,Settings!$B$31:$B$36,0))</f>
        <v/>
      </c>
      <c r="L1351" s="23">
        <f>J1351+K1351</f>
        <v/>
      </c>
      <c r="M1351" s="23">
        <f>MIN(L1351,Settings!$C$25)</f>
        <v/>
      </c>
      <c r="N1351" s="23">
        <f>IF(B1351="IT",L1351*Settings!$C$11+L1351*Settings!$C$12,M1351*Settings!$C$16+M1351*Settings!$C$17+L1351*Settings!$C$18+L1351*Settings!$C$19+L1351*Settings!$C$20+L1351*Settings!$C$21*Settings!$C$22)</f>
        <v/>
      </c>
      <c r="O1351" s="23">
        <f>IF(B1351="IT",J1351/Settings!$C$13,0)</f>
        <v/>
      </c>
      <c r="P1351" s="23">
        <f>L1351+N1351+O1351</f>
        <v/>
      </c>
    </row>
    <row r="1352">
      <c r="A1352" s="5" t="inlineStr">
        <is>
          <t>E02058</t>
        </is>
      </c>
      <c r="B1352" s="5" t="inlineStr">
        <is>
          <t>PL</t>
        </is>
      </c>
      <c r="C1352" s="5" t="inlineStr">
        <is>
          <t>Customer Service</t>
        </is>
      </c>
      <c r="D1352" s="5" t="inlineStr">
        <is>
          <t>L2</t>
        </is>
      </c>
      <c r="E1352" s="5" t="n">
        <v>1</v>
      </c>
      <c r="F1352" s="5" t="n">
        <v>22400</v>
      </c>
      <c r="G1352" s="41" t="n">
        <v>43854</v>
      </c>
      <c r="H1352" s="41" t="n"/>
      <c r="I1352" s="42">
        <f>IF(H1352="",DATE(2099,12,31),H1352)</f>
        <v/>
      </c>
      <c r="J1352" s="23">
        <f>F1352*E1352</f>
        <v/>
      </c>
      <c r="K1352" s="23">
        <f>J1352*INDEX(Settings!$C$31:$C$36,MATCH(D1352,Settings!$B$31:$B$36,0))</f>
        <v/>
      </c>
      <c r="L1352" s="23">
        <f>J1352+K1352</f>
        <v/>
      </c>
      <c r="M1352" s="23">
        <f>MIN(L1352,Settings!$C$25)</f>
        <v/>
      </c>
      <c r="N1352" s="23">
        <f>IF(B1352="IT",L1352*Settings!$C$11+L1352*Settings!$C$12,M1352*Settings!$C$16+M1352*Settings!$C$17+L1352*Settings!$C$18+L1352*Settings!$C$19+L1352*Settings!$C$20+L1352*Settings!$C$21*Settings!$C$22)</f>
        <v/>
      </c>
      <c r="O1352" s="23">
        <f>IF(B1352="IT",J1352/Settings!$C$13,0)</f>
        <v/>
      </c>
      <c r="P1352" s="23">
        <f>L1352+N1352+O1352</f>
        <v/>
      </c>
    </row>
    <row r="1353">
      <c r="A1353" s="5" t="inlineStr">
        <is>
          <t>E02061</t>
        </is>
      </c>
      <c r="B1353" s="5" t="inlineStr">
        <is>
          <t>PL</t>
        </is>
      </c>
      <c r="C1353" s="5" t="inlineStr">
        <is>
          <t>Operations</t>
        </is>
      </c>
      <c r="D1353" s="5" t="inlineStr">
        <is>
          <t>L1</t>
        </is>
      </c>
      <c r="E1353" s="5" t="n">
        <v>1</v>
      </c>
      <c r="F1353" s="5" t="n">
        <v>19250</v>
      </c>
      <c r="G1353" s="41" t="n">
        <v>45904</v>
      </c>
      <c r="H1353" s="41" t="n"/>
      <c r="I1353" s="42">
        <f>IF(H1353="",DATE(2099,12,31),H1353)</f>
        <v/>
      </c>
      <c r="J1353" s="23">
        <f>F1353*E1353</f>
        <v/>
      </c>
      <c r="K1353" s="23">
        <f>J1353*INDEX(Settings!$C$31:$C$36,MATCH(D1353,Settings!$B$31:$B$36,0))</f>
        <v/>
      </c>
      <c r="L1353" s="23">
        <f>J1353+K1353</f>
        <v/>
      </c>
      <c r="M1353" s="23">
        <f>MIN(L1353,Settings!$C$25)</f>
        <v/>
      </c>
      <c r="N1353" s="23">
        <f>IF(B1353="IT",L1353*Settings!$C$11+L1353*Settings!$C$12,M1353*Settings!$C$16+M1353*Settings!$C$17+L1353*Settings!$C$18+L1353*Settings!$C$19+L1353*Settings!$C$20+L1353*Settings!$C$21*Settings!$C$22)</f>
        <v/>
      </c>
      <c r="O1353" s="23">
        <f>IF(B1353="IT",J1353/Settings!$C$13,0)</f>
        <v/>
      </c>
      <c r="P1353" s="23">
        <f>L1353+N1353+O1353</f>
        <v/>
      </c>
    </row>
    <row r="1354">
      <c r="A1354" s="5" t="inlineStr">
        <is>
          <t>E02062</t>
        </is>
      </c>
      <c r="B1354" s="5" t="inlineStr">
        <is>
          <t>PL</t>
        </is>
      </c>
      <c r="C1354" s="5" t="inlineStr">
        <is>
          <t>Customer Service</t>
        </is>
      </c>
      <c r="D1354" s="5" t="inlineStr">
        <is>
          <t>L1</t>
        </is>
      </c>
      <c r="E1354" s="5" t="n">
        <v>1</v>
      </c>
      <c r="F1354" s="5" t="n">
        <v>19650</v>
      </c>
      <c r="G1354" s="41" t="n">
        <v>44400</v>
      </c>
      <c r="H1354" s="41" t="n">
        <v>46139</v>
      </c>
      <c r="I1354" s="42">
        <f>IF(H1354="",DATE(2099,12,31),H1354)</f>
        <v/>
      </c>
      <c r="J1354" s="23">
        <f>F1354*E1354</f>
        <v/>
      </c>
      <c r="K1354" s="23">
        <f>J1354*INDEX(Settings!$C$31:$C$36,MATCH(D1354,Settings!$B$31:$B$36,0))</f>
        <v/>
      </c>
      <c r="L1354" s="23">
        <f>J1354+K1354</f>
        <v/>
      </c>
      <c r="M1354" s="23">
        <f>MIN(L1354,Settings!$C$25)</f>
        <v/>
      </c>
      <c r="N1354" s="23">
        <f>IF(B1354="IT",L1354*Settings!$C$11+L1354*Settings!$C$12,M1354*Settings!$C$16+M1354*Settings!$C$17+L1354*Settings!$C$18+L1354*Settings!$C$19+L1354*Settings!$C$20+L1354*Settings!$C$21*Settings!$C$22)</f>
        <v/>
      </c>
      <c r="O1354" s="23">
        <f>IF(B1354="IT",J1354/Settings!$C$13,0)</f>
        <v/>
      </c>
      <c r="P1354" s="23">
        <f>L1354+N1354+O1354</f>
        <v/>
      </c>
    </row>
    <row r="1355">
      <c r="A1355" s="5" t="inlineStr">
        <is>
          <t>E02064</t>
        </is>
      </c>
      <c r="B1355" s="5" t="inlineStr">
        <is>
          <t>IT</t>
        </is>
      </c>
      <c r="C1355" s="5" t="inlineStr">
        <is>
          <t>Tech</t>
        </is>
      </c>
      <c r="D1355" s="5" t="inlineStr">
        <is>
          <t>L3</t>
        </is>
      </c>
      <c r="E1355" s="5" t="n">
        <v>1</v>
      </c>
      <c r="F1355" s="5" t="n">
        <v>54900</v>
      </c>
      <c r="G1355" s="41" t="n">
        <v>45086</v>
      </c>
      <c r="H1355" s="41" t="n"/>
      <c r="I1355" s="42">
        <f>IF(H1355="",DATE(2099,12,31),H1355)</f>
        <v/>
      </c>
      <c r="J1355" s="23">
        <f>F1355*E1355</f>
        <v/>
      </c>
      <c r="K1355" s="23">
        <f>J1355*INDEX(Settings!$C$31:$C$36,MATCH(D1355,Settings!$B$31:$B$36,0))</f>
        <v/>
      </c>
      <c r="L1355" s="23">
        <f>J1355+K1355</f>
        <v/>
      </c>
      <c r="M1355" s="23">
        <f>MIN(L1355,Settings!$C$25)</f>
        <v/>
      </c>
      <c r="N1355" s="23">
        <f>IF(B1355="IT",L1355*Settings!$C$11+L1355*Settings!$C$12,M1355*Settings!$C$16+M1355*Settings!$C$17+L1355*Settings!$C$18+L1355*Settings!$C$19+L1355*Settings!$C$20+L1355*Settings!$C$21*Settings!$C$22)</f>
        <v/>
      </c>
      <c r="O1355" s="23">
        <f>IF(B1355="IT",J1355/Settings!$C$13,0)</f>
        <v/>
      </c>
      <c r="P1355" s="23">
        <f>L1355+N1355+O1355</f>
        <v/>
      </c>
    </row>
    <row r="1356">
      <c r="A1356" s="5" t="inlineStr">
        <is>
          <t>E02065</t>
        </is>
      </c>
      <c r="B1356" s="5" t="inlineStr">
        <is>
          <t>IT</t>
        </is>
      </c>
      <c r="C1356" s="5" t="inlineStr">
        <is>
          <t>Customer Service</t>
        </is>
      </c>
      <c r="D1356" s="5" t="inlineStr">
        <is>
          <t>L2</t>
        </is>
      </c>
      <c r="E1356" s="5" t="n">
        <v>1</v>
      </c>
      <c r="F1356" s="5" t="n">
        <v>28650</v>
      </c>
      <c r="G1356" s="41" t="n">
        <v>44934</v>
      </c>
      <c r="H1356" s="41" t="n"/>
      <c r="I1356" s="42">
        <f>IF(H1356="",DATE(2099,12,31),H1356)</f>
        <v/>
      </c>
      <c r="J1356" s="23">
        <f>F1356*E1356</f>
        <v/>
      </c>
      <c r="K1356" s="23">
        <f>J1356*INDEX(Settings!$C$31:$C$36,MATCH(D1356,Settings!$B$31:$B$36,0))</f>
        <v/>
      </c>
      <c r="L1356" s="23">
        <f>J1356+K1356</f>
        <v/>
      </c>
      <c r="M1356" s="23">
        <f>MIN(L1356,Settings!$C$25)</f>
        <v/>
      </c>
      <c r="N1356" s="23">
        <f>IF(B1356="IT",L1356*Settings!$C$11+L1356*Settings!$C$12,M1356*Settings!$C$16+M1356*Settings!$C$17+L1356*Settings!$C$18+L1356*Settings!$C$19+L1356*Settings!$C$20+L1356*Settings!$C$21*Settings!$C$22)</f>
        <v/>
      </c>
      <c r="O1356" s="23">
        <f>IF(B1356="IT",J1356/Settings!$C$13,0)</f>
        <v/>
      </c>
      <c r="P1356" s="23">
        <f>L1356+N1356+O1356</f>
        <v/>
      </c>
    </row>
    <row r="1357">
      <c r="A1357" s="5" t="inlineStr">
        <is>
          <t>E02066</t>
        </is>
      </c>
      <c r="B1357" s="5" t="inlineStr">
        <is>
          <t>IT</t>
        </is>
      </c>
      <c r="C1357" s="5" t="inlineStr">
        <is>
          <t>Operations</t>
        </is>
      </c>
      <c r="D1357" s="5" t="inlineStr">
        <is>
          <t>L3</t>
        </is>
      </c>
      <c r="E1357" s="5" t="n">
        <v>1</v>
      </c>
      <c r="F1357" s="5" t="n">
        <v>36450</v>
      </c>
      <c r="G1357" s="41" t="n">
        <v>45638</v>
      </c>
      <c r="H1357" s="41" t="n"/>
      <c r="I1357" s="42">
        <f>IF(H1357="",DATE(2099,12,31),H1357)</f>
        <v/>
      </c>
      <c r="J1357" s="23">
        <f>F1357*E1357</f>
        <v/>
      </c>
      <c r="K1357" s="23">
        <f>J1357*INDEX(Settings!$C$31:$C$36,MATCH(D1357,Settings!$B$31:$B$36,0))</f>
        <v/>
      </c>
      <c r="L1357" s="23">
        <f>J1357+K1357</f>
        <v/>
      </c>
      <c r="M1357" s="23">
        <f>MIN(L1357,Settings!$C$25)</f>
        <v/>
      </c>
      <c r="N1357" s="23">
        <f>IF(B1357="IT",L1357*Settings!$C$11+L1357*Settings!$C$12,M1357*Settings!$C$16+M1357*Settings!$C$17+L1357*Settings!$C$18+L1357*Settings!$C$19+L1357*Settings!$C$20+L1357*Settings!$C$21*Settings!$C$22)</f>
        <v/>
      </c>
      <c r="O1357" s="23">
        <f>IF(B1357="IT",J1357/Settings!$C$13,0)</f>
        <v/>
      </c>
      <c r="P1357" s="23">
        <f>L1357+N1357+O1357</f>
        <v/>
      </c>
    </row>
    <row r="1358">
      <c r="A1358" s="5" t="inlineStr">
        <is>
          <t>E02067</t>
        </is>
      </c>
      <c r="B1358" s="5" t="inlineStr">
        <is>
          <t>IT</t>
        </is>
      </c>
      <c r="C1358" s="5" t="inlineStr">
        <is>
          <t>Customer Service</t>
        </is>
      </c>
      <c r="D1358" s="5" t="inlineStr">
        <is>
          <t>L4</t>
        </is>
      </c>
      <c r="E1358" s="5" t="n">
        <v>1</v>
      </c>
      <c r="F1358" s="5" t="n">
        <v>49550</v>
      </c>
      <c r="G1358" s="41" t="n">
        <v>46084</v>
      </c>
      <c r="H1358" s="41" t="n"/>
      <c r="I1358" s="42">
        <f>IF(H1358="",DATE(2099,12,31),H1358)</f>
        <v/>
      </c>
      <c r="J1358" s="23">
        <f>F1358*E1358</f>
        <v/>
      </c>
      <c r="K1358" s="23">
        <f>J1358*INDEX(Settings!$C$31:$C$36,MATCH(D1358,Settings!$B$31:$B$36,0))</f>
        <v/>
      </c>
      <c r="L1358" s="23">
        <f>J1358+K1358</f>
        <v/>
      </c>
      <c r="M1358" s="23">
        <f>MIN(L1358,Settings!$C$25)</f>
        <v/>
      </c>
      <c r="N1358" s="23">
        <f>IF(B1358="IT",L1358*Settings!$C$11+L1358*Settings!$C$12,M1358*Settings!$C$16+M1358*Settings!$C$17+L1358*Settings!$C$18+L1358*Settings!$C$19+L1358*Settings!$C$20+L1358*Settings!$C$21*Settings!$C$22)</f>
        <v/>
      </c>
      <c r="O1358" s="23">
        <f>IF(B1358="IT",J1358/Settings!$C$13,0)</f>
        <v/>
      </c>
      <c r="P1358" s="23">
        <f>L1358+N1358+O1358</f>
        <v/>
      </c>
    </row>
    <row r="1359">
      <c r="A1359" s="5" t="inlineStr">
        <is>
          <t>E02068</t>
        </is>
      </c>
      <c r="B1359" s="5" t="inlineStr">
        <is>
          <t>IT</t>
        </is>
      </c>
      <c r="C1359" s="5" t="inlineStr">
        <is>
          <t>Operations</t>
        </is>
      </c>
      <c r="D1359" s="5" t="inlineStr">
        <is>
          <t>L3</t>
        </is>
      </c>
      <c r="E1359" s="5" t="n">
        <v>1</v>
      </c>
      <c r="F1359" s="5" t="n">
        <v>32550</v>
      </c>
      <c r="G1359" s="41" t="n">
        <v>46064</v>
      </c>
      <c r="H1359" s="41" t="n"/>
      <c r="I1359" s="42">
        <f>IF(H1359="",DATE(2099,12,31),H1359)</f>
        <v/>
      </c>
      <c r="J1359" s="23">
        <f>F1359*E1359</f>
        <v/>
      </c>
      <c r="K1359" s="23">
        <f>J1359*INDEX(Settings!$C$31:$C$36,MATCH(D1359,Settings!$B$31:$B$36,0))</f>
        <v/>
      </c>
      <c r="L1359" s="23">
        <f>J1359+K1359</f>
        <v/>
      </c>
      <c r="M1359" s="23">
        <f>MIN(L1359,Settings!$C$25)</f>
        <v/>
      </c>
      <c r="N1359" s="23">
        <f>IF(B1359="IT",L1359*Settings!$C$11+L1359*Settings!$C$12,M1359*Settings!$C$16+M1359*Settings!$C$17+L1359*Settings!$C$18+L1359*Settings!$C$19+L1359*Settings!$C$20+L1359*Settings!$C$21*Settings!$C$22)</f>
        <v/>
      </c>
      <c r="O1359" s="23">
        <f>IF(B1359="IT",J1359/Settings!$C$13,0)</f>
        <v/>
      </c>
      <c r="P1359" s="23">
        <f>L1359+N1359+O1359</f>
        <v/>
      </c>
    </row>
    <row r="1360">
      <c r="A1360" s="5" t="inlineStr">
        <is>
          <t>E02069</t>
        </is>
      </c>
      <c r="B1360" s="5" t="inlineStr">
        <is>
          <t>IT</t>
        </is>
      </c>
      <c r="C1360" s="5" t="inlineStr">
        <is>
          <t>Customer Service</t>
        </is>
      </c>
      <c r="D1360" s="5" t="inlineStr">
        <is>
          <t>L2</t>
        </is>
      </c>
      <c r="E1360" s="5" t="n">
        <v>1</v>
      </c>
      <c r="F1360" s="5" t="n">
        <v>29650</v>
      </c>
      <c r="G1360" s="41" t="n">
        <v>45707</v>
      </c>
      <c r="H1360" s="41" t="n"/>
      <c r="I1360" s="42">
        <f>IF(H1360="",DATE(2099,12,31),H1360)</f>
        <v/>
      </c>
      <c r="J1360" s="23">
        <f>F1360*E1360</f>
        <v/>
      </c>
      <c r="K1360" s="23">
        <f>J1360*INDEX(Settings!$C$31:$C$36,MATCH(D1360,Settings!$B$31:$B$36,0))</f>
        <v/>
      </c>
      <c r="L1360" s="23">
        <f>J1360+K1360</f>
        <v/>
      </c>
      <c r="M1360" s="23">
        <f>MIN(L1360,Settings!$C$25)</f>
        <v/>
      </c>
      <c r="N1360" s="23">
        <f>IF(B1360="IT",L1360*Settings!$C$11+L1360*Settings!$C$12,M1360*Settings!$C$16+M1360*Settings!$C$17+L1360*Settings!$C$18+L1360*Settings!$C$19+L1360*Settings!$C$20+L1360*Settings!$C$21*Settings!$C$22)</f>
        <v/>
      </c>
      <c r="O1360" s="23">
        <f>IF(B1360="IT",J1360/Settings!$C$13,0)</f>
        <v/>
      </c>
      <c r="P1360" s="23">
        <f>L1360+N1360+O1360</f>
        <v/>
      </c>
    </row>
    <row r="1361">
      <c r="A1361" s="5" t="inlineStr">
        <is>
          <t>E02071</t>
        </is>
      </c>
      <c r="B1361" s="5" t="inlineStr">
        <is>
          <t>PL</t>
        </is>
      </c>
      <c r="C1361" s="5" t="inlineStr">
        <is>
          <t>Finance</t>
        </is>
      </c>
      <c r="D1361" s="5" t="inlineStr">
        <is>
          <t>L2</t>
        </is>
      </c>
      <c r="E1361" s="5" t="n">
        <v>1</v>
      </c>
      <c r="F1361" s="5" t="n">
        <v>28800</v>
      </c>
      <c r="G1361" s="41" t="n">
        <v>45737</v>
      </c>
      <c r="H1361" s="41" t="n"/>
      <c r="I1361" s="42">
        <f>IF(H1361="",DATE(2099,12,31),H1361)</f>
        <v/>
      </c>
      <c r="J1361" s="23">
        <f>F1361*E1361</f>
        <v/>
      </c>
      <c r="K1361" s="23">
        <f>J1361*INDEX(Settings!$C$31:$C$36,MATCH(D1361,Settings!$B$31:$B$36,0))</f>
        <v/>
      </c>
      <c r="L1361" s="23">
        <f>J1361+K1361</f>
        <v/>
      </c>
      <c r="M1361" s="23">
        <f>MIN(L1361,Settings!$C$25)</f>
        <v/>
      </c>
      <c r="N1361" s="23">
        <f>IF(B1361="IT",L1361*Settings!$C$11+L1361*Settings!$C$12,M1361*Settings!$C$16+M1361*Settings!$C$17+L1361*Settings!$C$18+L1361*Settings!$C$19+L1361*Settings!$C$20+L1361*Settings!$C$21*Settings!$C$22)</f>
        <v/>
      </c>
      <c r="O1361" s="23">
        <f>IF(B1361="IT",J1361/Settings!$C$13,0)</f>
        <v/>
      </c>
      <c r="P1361" s="23">
        <f>L1361+N1361+O1361</f>
        <v/>
      </c>
    </row>
    <row r="1362">
      <c r="A1362" s="5" t="inlineStr">
        <is>
          <t>E02073</t>
        </is>
      </c>
      <c r="B1362" s="5" t="inlineStr">
        <is>
          <t>IT</t>
        </is>
      </c>
      <c r="C1362" s="5" t="inlineStr">
        <is>
          <t>Finance</t>
        </is>
      </c>
      <c r="D1362" s="5" t="inlineStr">
        <is>
          <t>L1</t>
        </is>
      </c>
      <c r="E1362" s="5" t="n">
        <v>1</v>
      </c>
      <c r="F1362" s="5" t="n">
        <v>25550</v>
      </c>
      <c r="G1362" s="41" t="n">
        <v>44570</v>
      </c>
      <c r="H1362" s="41" t="n"/>
      <c r="I1362" s="42">
        <f>IF(H1362="",DATE(2099,12,31),H1362)</f>
        <v/>
      </c>
      <c r="J1362" s="23">
        <f>F1362*E1362</f>
        <v/>
      </c>
      <c r="K1362" s="23">
        <f>J1362*INDEX(Settings!$C$31:$C$36,MATCH(D1362,Settings!$B$31:$B$36,0))</f>
        <v/>
      </c>
      <c r="L1362" s="23">
        <f>J1362+K1362</f>
        <v/>
      </c>
      <c r="M1362" s="23">
        <f>MIN(L1362,Settings!$C$25)</f>
        <v/>
      </c>
      <c r="N1362" s="23">
        <f>IF(B1362="IT",L1362*Settings!$C$11+L1362*Settings!$C$12,M1362*Settings!$C$16+M1362*Settings!$C$17+L1362*Settings!$C$18+L1362*Settings!$C$19+L1362*Settings!$C$20+L1362*Settings!$C$21*Settings!$C$22)</f>
        <v/>
      </c>
      <c r="O1362" s="23">
        <f>IF(B1362="IT",J1362/Settings!$C$13,0)</f>
        <v/>
      </c>
      <c r="P1362" s="23">
        <f>L1362+N1362+O1362</f>
        <v/>
      </c>
    </row>
    <row r="1363">
      <c r="A1363" s="5" t="inlineStr">
        <is>
          <t>E02074</t>
        </is>
      </c>
      <c r="B1363" s="5" t="inlineStr">
        <is>
          <t>PL</t>
        </is>
      </c>
      <c r="C1363" s="5" t="inlineStr">
        <is>
          <t>Customer Service</t>
        </is>
      </c>
      <c r="D1363" s="5" t="inlineStr">
        <is>
          <t>L3</t>
        </is>
      </c>
      <c r="E1363" s="5" t="n">
        <v>1</v>
      </c>
      <c r="F1363" s="5" t="n">
        <v>33500</v>
      </c>
      <c r="G1363" s="41" t="n">
        <v>45117</v>
      </c>
      <c r="H1363" s="41" t="n"/>
      <c r="I1363" s="42">
        <f>IF(H1363="",DATE(2099,12,31),H1363)</f>
        <v/>
      </c>
      <c r="J1363" s="23">
        <f>F1363*E1363</f>
        <v/>
      </c>
      <c r="K1363" s="23">
        <f>J1363*INDEX(Settings!$C$31:$C$36,MATCH(D1363,Settings!$B$31:$B$36,0))</f>
        <v/>
      </c>
      <c r="L1363" s="23">
        <f>J1363+K1363</f>
        <v/>
      </c>
      <c r="M1363" s="23">
        <f>MIN(L1363,Settings!$C$25)</f>
        <v/>
      </c>
      <c r="N1363" s="23">
        <f>IF(B1363="IT",L1363*Settings!$C$11+L1363*Settings!$C$12,M1363*Settings!$C$16+M1363*Settings!$C$17+L1363*Settings!$C$18+L1363*Settings!$C$19+L1363*Settings!$C$20+L1363*Settings!$C$21*Settings!$C$22)</f>
        <v/>
      </c>
      <c r="O1363" s="23">
        <f>IF(B1363="IT",J1363/Settings!$C$13,0)</f>
        <v/>
      </c>
      <c r="P1363" s="23">
        <f>L1363+N1363+O1363</f>
        <v/>
      </c>
    </row>
    <row r="1364">
      <c r="A1364" s="5" t="inlineStr">
        <is>
          <t>E02075</t>
        </is>
      </c>
      <c r="B1364" s="5" t="inlineStr">
        <is>
          <t>PL</t>
        </is>
      </c>
      <c r="C1364" s="5" t="inlineStr">
        <is>
          <t>HR</t>
        </is>
      </c>
      <c r="D1364" s="5" t="inlineStr">
        <is>
          <t>L1</t>
        </is>
      </c>
      <c r="E1364" s="5" t="n">
        <v>1</v>
      </c>
      <c r="F1364" s="5" t="n">
        <v>22050</v>
      </c>
      <c r="G1364" s="41" t="n">
        <v>45631</v>
      </c>
      <c r="H1364" s="41" t="n"/>
      <c r="I1364" s="42">
        <f>IF(H1364="",DATE(2099,12,31),H1364)</f>
        <v/>
      </c>
      <c r="J1364" s="23">
        <f>F1364*E1364</f>
        <v/>
      </c>
      <c r="K1364" s="23">
        <f>J1364*INDEX(Settings!$C$31:$C$36,MATCH(D1364,Settings!$B$31:$B$36,0))</f>
        <v/>
      </c>
      <c r="L1364" s="23">
        <f>J1364+K1364</f>
        <v/>
      </c>
      <c r="M1364" s="23">
        <f>MIN(L1364,Settings!$C$25)</f>
        <v/>
      </c>
      <c r="N1364" s="23">
        <f>IF(B1364="IT",L1364*Settings!$C$11+L1364*Settings!$C$12,M1364*Settings!$C$16+M1364*Settings!$C$17+L1364*Settings!$C$18+L1364*Settings!$C$19+L1364*Settings!$C$20+L1364*Settings!$C$21*Settings!$C$22)</f>
        <v/>
      </c>
      <c r="O1364" s="23">
        <f>IF(B1364="IT",J1364/Settings!$C$13,0)</f>
        <v/>
      </c>
      <c r="P1364" s="23">
        <f>L1364+N1364+O1364</f>
        <v/>
      </c>
    </row>
    <row r="1365">
      <c r="A1365" s="5" t="inlineStr">
        <is>
          <t>E02076</t>
        </is>
      </c>
      <c r="B1365" s="5" t="inlineStr">
        <is>
          <t>PL</t>
        </is>
      </c>
      <c r="C1365" s="5" t="inlineStr">
        <is>
          <t>Finance</t>
        </is>
      </c>
      <c r="D1365" s="5" t="inlineStr">
        <is>
          <t>L1</t>
        </is>
      </c>
      <c r="E1365" s="5" t="n">
        <v>1</v>
      </c>
      <c r="F1365" s="5" t="n">
        <v>23150</v>
      </c>
      <c r="G1365" s="41" t="n">
        <v>44784</v>
      </c>
      <c r="H1365" s="41" t="n">
        <v>46048</v>
      </c>
      <c r="I1365" s="42">
        <f>IF(H1365="",DATE(2099,12,31),H1365)</f>
        <v/>
      </c>
      <c r="J1365" s="23">
        <f>F1365*E1365</f>
        <v/>
      </c>
      <c r="K1365" s="23">
        <f>J1365*INDEX(Settings!$C$31:$C$36,MATCH(D1365,Settings!$B$31:$B$36,0))</f>
        <v/>
      </c>
      <c r="L1365" s="23">
        <f>J1365+K1365</f>
        <v/>
      </c>
      <c r="M1365" s="23">
        <f>MIN(L1365,Settings!$C$25)</f>
        <v/>
      </c>
      <c r="N1365" s="23">
        <f>IF(B1365="IT",L1365*Settings!$C$11+L1365*Settings!$C$12,M1365*Settings!$C$16+M1365*Settings!$C$17+L1365*Settings!$C$18+L1365*Settings!$C$19+L1365*Settings!$C$20+L1365*Settings!$C$21*Settings!$C$22)</f>
        <v/>
      </c>
      <c r="O1365" s="23">
        <f>IF(B1365="IT",J1365/Settings!$C$13,0)</f>
        <v/>
      </c>
      <c r="P1365" s="23">
        <f>L1365+N1365+O1365</f>
        <v/>
      </c>
    </row>
    <row r="1366">
      <c r="A1366" s="5" t="inlineStr">
        <is>
          <t>E02077</t>
        </is>
      </c>
      <c r="B1366" s="5" t="inlineStr">
        <is>
          <t>IT</t>
        </is>
      </c>
      <c r="C1366" s="5" t="inlineStr">
        <is>
          <t>Operations</t>
        </is>
      </c>
      <c r="D1366" s="5" t="inlineStr">
        <is>
          <t>L2</t>
        </is>
      </c>
      <c r="E1366" s="5" t="n">
        <v>0.8</v>
      </c>
      <c r="F1366" s="5" t="n">
        <v>27150</v>
      </c>
      <c r="G1366" s="41" t="n">
        <v>45641</v>
      </c>
      <c r="H1366" s="41" t="n"/>
      <c r="I1366" s="42">
        <f>IF(H1366="",DATE(2099,12,31),H1366)</f>
        <v/>
      </c>
      <c r="J1366" s="23">
        <f>F1366*E1366</f>
        <v/>
      </c>
      <c r="K1366" s="23">
        <f>J1366*INDEX(Settings!$C$31:$C$36,MATCH(D1366,Settings!$B$31:$B$36,0))</f>
        <v/>
      </c>
      <c r="L1366" s="23">
        <f>J1366+K1366</f>
        <v/>
      </c>
      <c r="M1366" s="23">
        <f>MIN(L1366,Settings!$C$25)</f>
        <v/>
      </c>
      <c r="N1366" s="23">
        <f>IF(B1366="IT",L1366*Settings!$C$11+L1366*Settings!$C$12,M1366*Settings!$C$16+M1366*Settings!$C$17+L1366*Settings!$C$18+L1366*Settings!$C$19+L1366*Settings!$C$20+L1366*Settings!$C$21*Settings!$C$22)</f>
        <v/>
      </c>
      <c r="O1366" s="23">
        <f>IF(B1366="IT",J1366/Settings!$C$13,0)</f>
        <v/>
      </c>
      <c r="P1366" s="23">
        <f>L1366+N1366+O1366</f>
        <v/>
      </c>
    </row>
    <row r="1367">
      <c r="A1367" s="5" t="inlineStr">
        <is>
          <t>E02079</t>
        </is>
      </c>
      <c r="B1367" s="5" t="inlineStr">
        <is>
          <t>PL</t>
        </is>
      </c>
      <c r="C1367" s="5" t="inlineStr">
        <is>
          <t>Tech</t>
        </is>
      </c>
      <c r="D1367" s="5" t="inlineStr">
        <is>
          <t>L2</t>
        </is>
      </c>
      <c r="E1367" s="5" t="n">
        <v>1</v>
      </c>
      <c r="F1367" s="5" t="n">
        <v>31000</v>
      </c>
      <c r="G1367" s="41" t="n">
        <v>45861</v>
      </c>
      <c r="H1367" s="41" t="n"/>
      <c r="I1367" s="42">
        <f>IF(H1367="",DATE(2099,12,31),H1367)</f>
        <v/>
      </c>
      <c r="J1367" s="23">
        <f>F1367*E1367</f>
        <v/>
      </c>
      <c r="K1367" s="23">
        <f>J1367*INDEX(Settings!$C$31:$C$36,MATCH(D1367,Settings!$B$31:$B$36,0))</f>
        <v/>
      </c>
      <c r="L1367" s="23">
        <f>J1367+K1367</f>
        <v/>
      </c>
      <c r="M1367" s="23">
        <f>MIN(L1367,Settings!$C$25)</f>
        <v/>
      </c>
      <c r="N1367" s="23">
        <f>IF(B1367="IT",L1367*Settings!$C$11+L1367*Settings!$C$12,M1367*Settings!$C$16+M1367*Settings!$C$17+L1367*Settings!$C$18+L1367*Settings!$C$19+L1367*Settings!$C$20+L1367*Settings!$C$21*Settings!$C$22)</f>
        <v/>
      </c>
      <c r="O1367" s="23">
        <f>IF(B1367="IT",J1367/Settings!$C$13,0)</f>
        <v/>
      </c>
      <c r="P1367" s="23">
        <f>L1367+N1367+O1367</f>
        <v/>
      </c>
    </row>
    <row r="1368">
      <c r="A1368" s="5" t="inlineStr">
        <is>
          <t>E02080</t>
        </is>
      </c>
      <c r="B1368" s="5" t="inlineStr">
        <is>
          <t>IT</t>
        </is>
      </c>
      <c r="C1368" s="5" t="inlineStr">
        <is>
          <t>Operations</t>
        </is>
      </c>
      <c r="D1368" s="5" t="inlineStr">
        <is>
          <t>L3</t>
        </is>
      </c>
      <c r="E1368" s="5" t="n">
        <v>1</v>
      </c>
      <c r="F1368" s="5" t="n">
        <v>35200</v>
      </c>
      <c r="G1368" s="41" t="n">
        <v>41101</v>
      </c>
      <c r="H1368" s="41" t="n"/>
      <c r="I1368" s="42">
        <f>IF(H1368="",DATE(2099,12,31),H1368)</f>
        <v/>
      </c>
      <c r="J1368" s="23">
        <f>F1368*E1368</f>
        <v/>
      </c>
      <c r="K1368" s="23">
        <f>J1368*INDEX(Settings!$C$31:$C$36,MATCH(D1368,Settings!$B$31:$B$36,0))</f>
        <v/>
      </c>
      <c r="L1368" s="23">
        <f>J1368+K1368</f>
        <v/>
      </c>
      <c r="M1368" s="23">
        <f>MIN(L1368,Settings!$C$25)</f>
        <v/>
      </c>
      <c r="N1368" s="23">
        <f>IF(B1368="IT",L1368*Settings!$C$11+L1368*Settings!$C$12,M1368*Settings!$C$16+M1368*Settings!$C$17+L1368*Settings!$C$18+L1368*Settings!$C$19+L1368*Settings!$C$20+L1368*Settings!$C$21*Settings!$C$22)</f>
        <v/>
      </c>
      <c r="O1368" s="23">
        <f>IF(B1368="IT",J1368/Settings!$C$13,0)</f>
        <v/>
      </c>
      <c r="P1368" s="23">
        <f>L1368+N1368+O1368</f>
        <v/>
      </c>
    </row>
    <row r="1369">
      <c r="A1369" s="5" t="inlineStr">
        <is>
          <t>E02081</t>
        </is>
      </c>
      <c r="B1369" s="5" t="inlineStr">
        <is>
          <t>PL</t>
        </is>
      </c>
      <c r="C1369" s="5" t="inlineStr">
        <is>
          <t>HR</t>
        </is>
      </c>
      <c r="D1369" s="5" t="inlineStr">
        <is>
          <t>L3</t>
        </is>
      </c>
      <c r="E1369" s="5" t="n">
        <v>1</v>
      </c>
      <c r="F1369" s="5" t="n">
        <v>30950</v>
      </c>
      <c r="G1369" s="41" t="n">
        <v>44797</v>
      </c>
      <c r="H1369" s="41" t="n"/>
      <c r="I1369" s="42">
        <f>IF(H1369="",DATE(2099,12,31),H1369)</f>
        <v/>
      </c>
      <c r="J1369" s="23">
        <f>F1369*E1369</f>
        <v/>
      </c>
      <c r="K1369" s="23">
        <f>J1369*INDEX(Settings!$C$31:$C$36,MATCH(D1369,Settings!$B$31:$B$36,0))</f>
        <v/>
      </c>
      <c r="L1369" s="23">
        <f>J1369+K1369</f>
        <v/>
      </c>
      <c r="M1369" s="23">
        <f>MIN(L1369,Settings!$C$25)</f>
        <v/>
      </c>
      <c r="N1369" s="23">
        <f>IF(B1369="IT",L1369*Settings!$C$11+L1369*Settings!$C$12,M1369*Settings!$C$16+M1369*Settings!$C$17+L1369*Settings!$C$18+L1369*Settings!$C$19+L1369*Settings!$C$20+L1369*Settings!$C$21*Settings!$C$22)</f>
        <v/>
      </c>
      <c r="O1369" s="23">
        <f>IF(B1369="IT",J1369/Settings!$C$13,0)</f>
        <v/>
      </c>
      <c r="P1369" s="23">
        <f>L1369+N1369+O1369</f>
        <v/>
      </c>
    </row>
    <row r="1370">
      <c r="A1370" s="5" t="inlineStr">
        <is>
          <t>E02082</t>
        </is>
      </c>
      <c r="B1370" s="5" t="inlineStr">
        <is>
          <t>IT</t>
        </is>
      </c>
      <c r="C1370" s="5" t="inlineStr">
        <is>
          <t>Customer Service</t>
        </is>
      </c>
      <c r="D1370" s="5" t="inlineStr">
        <is>
          <t>L5</t>
        </is>
      </c>
      <c r="E1370" s="5" t="n">
        <v>1</v>
      </c>
      <c r="F1370" s="5" t="n">
        <v>65050</v>
      </c>
      <c r="G1370" s="41" t="n">
        <v>42286</v>
      </c>
      <c r="H1370" s="41" t="n"/>
      <c r="I1370" s="42">
        <f>IF(H1370="",DATE(2099,12,31),H1370)</f>
        <v/>
      </c>
      <c r="J1370" s="23">
        <f>F1370*E1370</f>
        <v/>
      </c>
      <c r="K1370" s="23">
        <f>J1370*INDEX(Settings!$C$31:$C$36,MATCH(D1370,Settings!$B$31:$B$36,0))</f>
        <v/>
      </c>
      <c r="L1370" s="23">
        <f>J1370+K1370</f>
        <v/>
      </c>
      <c r="M1370" s="23">
        <f>MIN(L1370,Settings!$C$25)</f>
        <v/>
      </c>
      <c r="N1370" s="23">
        <f>IF(B1370="IT",L1370*Settings!$C$11+L1370*Settings!$C$12,M1370*Settings!$C$16+M1370*Settings!$C$17+L1370*Settings!$C$18+L1370*Settings!$C$19+L1370*Settings!$C$20+L1370*Settings!$C$21*Settings!$C$22)</f>
        <v/>
      </c>
      <c r="O1370" s="23">
        <f>IF(B1370="IT",J1370/Settings!$C$13,0)</f>
        <v/>
      </c>
      <c r="P1370" s="23">
        <f>L1370+N1370+O1370</f>
        <v/>
      </c>
    </row>
    <row r="1371">
      <c r="A1371" s="5" t="inlineStr">
        <is>
          <t>E02084</t>
        </is>
      </c>
      <c r="B1371" s="5" t="inlineStr">
        <is>
          <t>PL</t>
        </is>
      </c>
      <c r="C1371" s="5" t="inlineStr">
        <is>
          <t>Customer Service</t>
        </is>
      </c>
      <c r="D1371" s="5" t="inlineStr">
        <is>
          <t>L4</t>
        </is>
      </c>
      <c r="E1371" s="5" t="n">
        <v>1</v>
      </c>
      <c r="F1371" s="5" t="n">
        <v>40050</v>
      </c>
      <c r="G1371" s="41" t="n">
        <v>45417</v>
      </c>
      <c r="H1371" s="41" t="n"/>
      <c r="I1371" s="42">
        <f>IF(H1371="",DATE(2099,12,31),H1371)</f>
        <v/>
      </c>
      <c r="J1371" s="23">
        <f>F1371*E1371</f>
        <v/>
      </c>
      <c r="K1371" s="23">
        <f>J1371*INDEX(Settings!$C$31:$C$36,MATCH(D1371,Settings!$B$31:$B$36,0))</f>
        <v/>
      </c>
      <c r="L1371" s="23">
        <f>J1371+K1371</f>
        <v/>
      </c>
      <c r="M1371" s="23">
        <f>MIN(L1371,Settings!$C$25)</f>
        <v/>
      </c>
      <c r="N1371" s="23">
        <f>IF(B1371="IT",L1371*Settings!$C$11+L1371*Settings!$C$12,M1371*Settings!$C$16+M1371*Settings!$C$17+L1371*Settings!$C$18+L1371*Settings!$C$19+L1371*Settings!$C$20+L1371*Settings!$C$21*Settings!$C$22)</f>
        <v/>
      </c>
      <c r="O1371" s="23">
        <f>IF(B1371="IT",J1371/Settings!$C$13,0)</f>
        <v/>
      </c>
      <c r="P1371" s="23">
        <f>L1371+N1371+O1371</f>
        <v/>
      </c>
    </row>
    <row r="1372">
      <c r="A1372" s="5" t="inlineStr">
        <is>
          <t>E02085</t>
        </is>
      </c>
      <c r="B1372" s="5" t="inlineStr">
        <is>
          <t>PL</t>
        </is>
      </c>
      <c r="C1372" s="5" t="inlineStr">
        <is>
          <t>Operations</t>
        </is>
      </c>
      <c r="D1372" s="5" t="inlineStr">
        <is>
          <t>L4</t>
        </is>
      </c>
      <c r="E1372" s="5" t="n">
        <v>1</v>
      </c>
      <c r="F1372" s="5" t="n">
        <v>41450</v>
      </c>
      <c r="G1372" s="41" t="n">
        <v>45393</v>
      </c>
      <c r="H1372" s="41" t="n"/>
      <c r="I1372" s="42">
        <f>IF(H1372="",DATE(2099,12,31),H1372)</f>
        <v/>
      </c>
      <c r="J1372" s="23">
        <f>F1372*E1372</f>
        <v/>
      </c>
      <c r="K1372" s="23">
        <f>J1372*INDEX(Settings!$C$31:$C$36,MATCH(D1372,Settings!$B$31:$B$36,0))</f>
        <v/>
      </c>
      <c r="L1372" s="23">
        <f>J1372+K1372</f>
        <v/>
      </c>
      <c r="M1372" s="23">
        <f>MIN(L1372,Settings!$C$25)</f>
        <v/>
      </c>
      <c r="N1372" s="23">
        <f>IF(B1372="IT",L1372*Settings!$C$11+L1372*Settings!$C$12,M1372*Settings!$C$16+M1372*Settings!$C$17+L1372*Settings!$C$18+L1372*Settings!$C$19+L1372*Settings!$C$20+L1372*Settings!$C$21*Settings!$C$22)</f>
        <v/>
      </c>
      <c r="O1372" s="23">
        <f>IF(B1372="IT",J1372/Settings!$C$13,0)</f>
        <v/>
      </c>
      <c r="P1372" s="23">
        <f>L1372+N1372+O1372</f>
        <v/>
      </c>
    </row>
    <row r="1373">
      <c r="A1373" s="5" t="inlineStr">
        <is>
          <t>E02088</t>
        </is>
      </c>
      <c r="B1373" s="5" t="inlineStr">
        <is>
          <t>IT</t>
        </is>
      </c>
      <c r="C1373" s="5" t="inlineStr">
        <is>
          <t>Tech</t>
        </is>
      </c>
      <c r="D1373" s="5" t="inlineStr">
        <is>
          <t>L1</t>
        </is>
      </c>
      <c r="E1373" s="5" t="n">
        <v>1</v>
      </c>
      <c r="F1373" s="5" t="n">
        <v>32000</v>
      </c>
      <c r="G1373" s="41" t="n">
        <v>45976</v>
      </c>
      <c r="H1373" s="41" t="n">
        <v>46153</v>
      </c>
      <c r="I1373" s="42">
        <f>IF(H1373="",DATE(2099,12,31),H1373)</f>
        <v/>
      </c>
      <c r="J1373" s="23">
        <f>F1373*E1373</f>
        <v/>
      </c>
      <c r="K1373" s="23">
        <f>J1373*INDEX(Settings!$C$31:$C$36,MATCH(D1373,Settings!$B$31:$B$36,0))</f>
        <v/>
      </c>
      <c r="L1373" s="23">
        <f>J1373+K1373</f>
        <v/>
      </c>
      <c r="M1373" s="23">
        <f>MIN(L1373,Settings!$C$25)</f>
        <v/>
      </c>
      <c r="N1373" s="23">
        <f>IF(B1373="IT",L1373*Settings!$C$11+L1373*Settings!$C$12,M1373*Settings!$C$16+M1373*Settings!$C$17+L1373*Settings!$C$18+L1373*Settings!$C$19+L1373*Settings!$C$20+L1373*Settings!$C$21*Settings!$C$22)</f>
        <v/>
      </c>
      <c r="O1373" s="23">
        <f>IF(B1373="IT",J1373/Settings!$C$13,0)</f>
        <v/>
      </c>
      <c r="P1373" s="23">
        <f>L1373+N1373+O1373</f>
        <v/>
      </c>
    </row>
    <row r="1374">
      <c r="A1374" s="5" t="inlineStr">
        <is>
          <t>E02089</t>
        </is>
      </c>
      <c r="B1374" s="5" t="inlineStr">
        <is>
          <t>IT</t>
        </is>
      </c>
      <c r="C1374" s="5" t="inlineStr">
        <is>
          <t>Operations</t>
        </is>
      </c>
      <c r="D1374" s="5" t="inlineStr">
        <is>
          <t>L2</t>
        </is>
      </c>
      <c r="E1374" s="5" t="n">
        <v>1</v>
      </c>
      <c r="F1374" s="5" t="n">
        <v>31450</v>
      </c>
      <c r="G1374" s="41" t="n">
        <v>45716</v>
      </c>
      <c r="H1374" s="41" t="n"/>
      <c r="I1374" s="42">
        <f>IF(H1374="",DATE(2099,12,31),H1374)</f>
        <v/>
      </c>
      <c r="J1374" s="23">
        <f>F1374*E1374</f>
        <v/>
      </c>
      <c r="K1374" s="23">
        <f>J1374*INDEX(Settings!$C$31:$C$36,MATCH(D1374,Settings!$B$31:$B$36,0))</f>
        <v/>
      </c>
      <c r="L1374" s="23">
        <f>J1374+K1374</f>
        <v/>
      </c>
      <c r="M1374" s="23">
        <f>MIN(L1374,Settings!$C$25)</f>
        <v/>
      </c>
      <c r="N1374" s="23">
        <f>IF(B1374="IT",L1374*Settings!$C$11+L1374*Settings!$C$12,M1374*Settings!$C$16+M1374*Settings!$C$17+L1374*Settings!$C$18+L1374*Settings!$C$19+L1374*Settings!$C$20+L1374*Settings!$C$21*Settings!$C$22)</f>
        <v/>
      </c>
      <c r="O1374" s="23">
        <f>IF(B1374="IT",J1374/Settings!$C$13,0)</f>
        <v/>
      </c>
      <c r="P1374" s="23">
        <f>L1374+N1374+O1374</f>
        <v/>
      </c>
    </row>
    <row r="1375">
      <c r="A1375" s="5" t="inlineStr">
        <is>
          <t>E02090</t>
        </is>
      </c>
      <c r="B1375" s="5" t="inlineStr">
        <is>
          <t>IT</t>
        </is>
      </c>
      <c r="C1375" s="5" t="inlineStr">
        <is>
          <t>Sales</t>
        </is>
      </c>
      <c r="D1375" s="5" t="inlineStr">
        <is>
          <t>L2</t>
        </is>
      </c>
      <c r="E1375" s="5" t="n">
        <v>1</v>
      </c>
      <c r="F1375" s="5" t="n">
        <v>35850</v>
      </c>
      <c r="G1375" s="41" t="n">
        <v>44978</v>
      </c>
      <c r="H1375" s="41" t="n"/>
      <c r="I1375" s="42">
        <f>IF(H1375="",DATE(2099,12,31),H1375)</f>
        <v/>
      </c>
      <c r="J1375" s="23">
        <f>F1375*E1375</f>
        <v/>
      </c>
      <c r="K1375" s="23">
        <f>J1375*INDEX(Settings!$C$31:$C$36,MATCH(D1375,Settings!$B$31:$B$36,0))</f>
        <v/>
      </c>
      <c r="L1375" s="23">
        <f>J1375+K1375</f>
        <v/>
      </c>
      <c r="M1375" s="23">
        <f>MIN(L1375,Settings!$C$25)</f>
        <v/>
      </c>
      <c r="N1375" s="23">
        <f>IF(B1375="IT",L1375*Settings!$C$11+L1375*Settings!$C$12,M1375*Settings!$C$16+M1375*Settings!$C$17+L1375*Settings!$C$18+L1375*Settings!$C$19+L1375*Settings!$C$20+L1375*Settings!$C$21*Settings!$C$22)</f>
        <v/>
      </c>
      <c r="O1375" s="23">
        <f>IF(B1375="IT",J1375/Settings!$C$13,0)</f>
        <v/>
      </c>
      <c r="P1375" s="23">
        <f>L1375+N1375+O1375</f>
        <v/>
      </c>
    </row>
    <row r="1376">
      <c r="A1376" s="5" t="inlineStr">
        <is>
          <t>E02091</t>
        </is>
      </c>
      <c r="B1376" s="5" t="inlineStr">
        <is>
          <t>PL</t>
        </is>
      </c>
      <c r="C1376" s="5" t="inlineStr">
        <is>
          <t>Operations</t>
        </is>
      </c>
      <c r="D1376" s="5" t="inlineStr">
        <is>
          <t>L2</t>
        </is>
      </c>
      <c r="E1376" s="5" t="n">
        <v>1</v>
      </c>
      <c r="F1376" s="5" t="n">
        <v>24900</v>
      </c>
      <c r="G1376" s="41" t="n">
        <v>44309</v>
      </c>
      <c r="H1376" s="41" t="n"/>
      <c r="I1376" s="42">
        <f>IF(H1376="",DATE(2099,12,31),H1376)</f>
        <v/>
      </c>
      <c r="J1376" s="23">
        <f>F1376*E1376</f>
        <v/>
      </c>
      <c r="K1376" s="23">
        <f>J1376*INDEX(Settings!$C$31:$C$36,MATCH(D1376,Settings!$B$31:$B$36,0))</f>
        <v/>
      </c>
      <c r="L1376" s="23">
        <f>J1376+K1376</f>
        <v/>
      </c>
      <c r="M1376" s="23">
        <f>MIN(L1376,Settings!$C$25)</f>
        <v/>
      </c>
      <c r="N1376" s="23">
        <f>IF(B1376="IT",L1376*Settings!$C$11+L1376*Settings!$C$12,M1376*Settings!$C$16+M1376*Settings!$C$17+L1376*Settings!$C$18+L1376*Settings!$C$19+L1376*Settings!$C$20+L1376*Settings!$C$21*Settings!$C$22)</f>
        <v/>
      </c>
      <c r="O1376" s="23">
        <f>IF(B1376="IT",J1376/Settings!$C$13,0)</f>
        <v/>
      </c>
      <c r="P1376" s="23">
        <f>L1376+N1376+O1376</f>
        <v/>
      </c>
    </row>
    <row r="1377">
      <c r="A1377" s="5" t="inlineStr">
        <is>
          <t>E02092</t>
        </is>
      </c>
      <c r="B1377" s="5" t="inlineStr">
        <is>
          <t>IT</t>
        </is>
      </c>
      <c r="C1377" s="5" t="inlineStr">
        <is>
          <t>Finance</t>
        </is>
      </c>
      <c r="D1377" s="5" t="inlineStr">
        <is>
          <t>L4</t>
        </is>
      </c>
      <c r="E1377" s="5" t="n">
        <v>1</v>
      </c>
      <c r="F1377" s="5" t="n">
        <v>62050</v>
      </c>
      <c r="G1377" s="41" t="n">
        <v>44791</v>
      </c>
      <c r="H1377" s="41" t="n">
        <v>46175</v>
      </c>
      <c r="I1377" s="42">
        <f>IF(H1377="",DATE(2099,12,31),H1377)</f>
        <v/>
      </c>
      <c r="J1377" s="23">
        <f>F1377*E1377</f>
        <v/>
      </c>
      <c r="K1377" s="23">
        <f>J1377*INDEX(Settings!$C$31:$C$36,MATCH(D1377,Settings!$B$31:$B$36,0))</f>
        <v/>
      </c>
      <c r="L1377" s="23">
        <f>J1377+K1377</f>
        <v/>
      </c>
      <c r="M1377" s="23">
        <f>MIN(L1377,Settings!$C$25)</f>
        <v/>
      </c>
      <c r="N1377" s="23">
        <f>IF(B1377="IT",L1377*Settings!$C$11+L1377*Settings!$C$12,M1377*Settings!$C$16+M1377*Settings!$C$17+L1377*Settings!$C$18+L1377*Settings!$C$19+L1377*Settings!$C$20+L1377*Settings!$C$21*Settings!$C$22)</f>
        <v/>
      </c>
      <c r="O1377" s="23">
        <f>IF(B1377="IT",J1377/Settings!$C$13,0)</f>
        <v/>
      </c>
      <c r="P1377" s="23">
        <f>L1377+N1377+O1377</f>
        <v/>
      </c>
    </row>
    <row r="1378">
      <c r="A1378" s="5" t="inlineStr">
        <is>
          <t>E02094</t>
        </is>
      </c>
      <c r="B1378" s="5" t="inlineStr">
        <is>
          <t>PL</t>
        </is>
      </c>
      <c r="C1378" s="5" t="inlineStr">
        <is>
          <t>Operations</t>
        </is>
      </c>
      <c r="D1378" s="5" t="inlineStr">
        <is>
          <t>L1</t>
        </is>
      </c>
      <c r="E1378" s="5" t="n">
        <v>1</v>
      </c>
      <c r="F1378" s="5" t="n">
        <v>16500</v>
      </c>
      <c r="G1378" s="41" t="n">
        <v>44872</v>
      </c>
      <c r="H1378" s="41" t="n"/>
      <c r="I1378" s="42">
        <f>IF(H1378="",DATE(2099,12,31),H1378)</f>
        <v/>
      </c>
      <c r="J1378" s="23">
        <f>F1378*E1378</f>
        <v/>
      </c>
      <c r="K1378" s="23">
        <f>J1378*INDEX(Settings!$C$31:$C$36,MATCH(D1378,Settings!$B$31:$B$36,0))</f>
        <v/>
      </c>
      <c r="L1378" s="23">
        <f>J1378+K1378</f>
        <v/>
      </c>
      <c r="M1378" s="23">
        <f>MIN(L1378,Settings!$C$25)</f>
        <v/>
      </c>
      <c r="N1378" s="23">
        <f>IF(B1378="IT",L1378*Settings!$C$11+L1378*Settings!$C$12,M1378*Settings!$C$16+M1378*Settings!$C$17+L1378*Settings!$C$18+L1378*Settings!$C$19+L1378*Settings!$C$20+L1378*Settings!$C$21*Settings!$C$22)</f>
        <v/>
      </c>
      <c r="O1378" s="23">
        <f>IF(B1378="IT",J1378/Settings!$C$13,0)</f>
        <v/>
      </c>
      <c r="P1378" s="23">
        <f>L1378+N1378+O1378</f>
        <v/>
      </c>
    </row>
    <row r="1379">
      <c r="A1379" s="5" t="inlineStr">
        <is>
          <t>E02095</t>
        </is>
      </c>
      <c r="B1379" s="5" t="inlineStr">
        <is>
          <t>IT</t>
        </is>
      </c>
      <c r="C1379" s="5" t="inlineStr">
        <is>
          <t>Sales</t>
        </is>
      </c>
      <c r="D1379" s="5" t="inlineStr">
        <is>
          <t>L3</t>
        </is>
      </c>
      <c r="E1379" s="5" t="n">
        <v>1</v>
      </c>
      <c r="F1379" s="5" t="n">
        <v>34450</v>
      </c>
      <c r="G1379" s="41" t="n">
        <v>46062</v>
      </c>
      <c r="H1379" s="41" t="n"/>
      <c r="I1379" s="42">
        <f>IF(H1379="",DATE(2099,12,31),H1379)</f>
        <v/>
      </c>
      <c r="J1379" s="23">
        <f>F1379*E1379</f>
        <v/>
      </c>
      <c r="K1379" s="23">
        <f>J1379*INDEX(Settings!$C$31:$C$36,MATCH(D1379,Settings!$B$31:$B$36,0))</f>
        <v/>
      </c>
      <c r="L1379" s="23">
        <f>J1379+K1379</f>
        <v/>
      </c>
      <c r="M1379" s="23">
        <f>MIN(L1379,Settings!$C$25)</f>
        <v/>
      </c>
      <c r="N1379" s="23">
        <f>IF(B1379="IT",L1379*Settings!$C$11+L1379*Settings!$C$12,M1379*Settings!$C$16+M1379*Settings!$C$17+L1379*Settings!$C$18+L1379*Settings!$C$19+L1379*Settings!$C$20+L1379*Settings!$C$21*Settings!$C$22)</f>
        <v/>
      </c>
      <c r="O1379" s="23">
        <f>IF(B1379="IT",J1379/Settings!$C$13,0)</f>
        <v/>
      </c>
      <c r="P1379" s="23">
        <f>L1379+N1379+O1379</f>
        <v/>
      </c>
    </row>
    <row r="1380">
      <c r="A1380" s="5" t="inlineStr">
        <is>
          <t>E02096</t>
        </is>
      </c>
      <c r="B1380" s="5" t="inlineStr">
        <is>
          <t>IT</t>
        </is>
      </c>
      <c r="C1380" s="5" t="inlineStr">
        <is>
          <t>Finance</t>
        </is>
      </c>
      <c r="D1380" s="5" t="inlineStr">
        <is>
          <t>L2</t>
        </is>
      </c>
      <c r="E1380" s="5" t="n">
        <v>0.8</v>
      </c>
      <c r="F1380" s="5" t="n">
        <v>43400</v>
      </c>
      <c r="G1380" s="41" t="n">
        <v>43883</v>
      </c>
      <c r="H1380" s="41" t="n"/>
      <c r="I1380" s="42">
        <f>IF(H1380="",DATE(2099,12,31),H1380)</f>
        <v/>
      </c>
      <c r="J1380" s="23">
        <f>F1380*E1380</f>
        <v/>
      </c>
      <c r="K1380" s="23">
        <f>J1380*INDEX(Settings!$C$31:$C$36,MATCH(D1380,Settings!$B$31:$B$36,0))</f>
        <v/>
      </c>
      <c r="L1380" s="23">
        <f>J1380+K1380</f>
        <v/>
      </c>
      <c r="M1380" s="23">
        <f>MIN(L1380,Settings!$C$25)</f>
        <v/>
      </c>
      <c r="N1380" s="23">
        <f>IF(B1380="IT",L1380*Settings!$C$11+L1380*Settings!$C$12,M1380*Settings!$C$16+M1380*Settings!$C$17+L1380*Settings!$C$18+L1380*Settings!$C$19+L1380*Settings!$C$20+L1380*Settings!$C$21*Settings!$C$22)</f>
        <v/>
      </c>
      <c r="O1380" s="23">
        <f>IF(B1380="IT",J1380/Settings!$C$13,0)</f>
        <v/>
      </c>
      <c r="P1380" s="23">
        <f>L1380+N1380+O1380</f>
        <v/>
      </c>
    </row>
    <row r="1381">
      <c r="A1381" s="5" t="inlineStr">
        <is>
          <t>E02097</t>
        </is>
      </c>
      <c r="B1381" s="5" t="inlineStr">
        <is>
          <t>IT</t>
        </is>
      </c>
      <c r="C1381" s="5" t="inlineStr">
        <is>
          <t>Customer Service</t>
        </is>
      </c>
      <c r="D1381" s="5" t="inlineStr">
        <is>
          <t>L1</t>
        </is>
      </c>
      <c r="E1381" s="5" t="n">
        <v>1</v>
      </c>
      <c r="F1381" s="5" t="n">
        <v>19750</v>
      </c>
      <c r="G1381" s="41" t="n">
        <v>45482</v>
      </c>
      <c r="H1381" s="41" t="n"/>
      <c r="I1381" s="42">
        <f>IF(H1381="",DATE(2099,12,31),H1381)</f>
        <v/>
      </c>
      <c r="J1381" s="23">
        <f>F1381*E1381</f>
        <v/>
      </c>
      <c r="K1381" s="23">
        <f>J1381*INDEX(Settings!$C$31:$C$36,MATCH(D1381,Settings!$B$31:$B$36,0))</f>
        <v/>
      </c>
      <c r="L1381" s="23">
        <f>J1381+K1381</f>
        <v/>
      </c>
      <c r="M1381" s="23">
        <f>MIN(L1381,Settings!$C$25)</f>
        <v/>
      </c>
      <c r="N1381" s="23">
        <f>IF(B1381="IT",L1381*Settings!$C$11+L1381*Settings!$C$12,M1381*Settings!$C$16+M1381*Settings!$C$17+L1381*Settings!$C$18+L1381*Settings!$C$19+L1381*Settings!$C$20+L1381*Settings!$C$21*Settings!$C$22)</f>
        <v/>
      </c>
      <c r="O1381" s="23">
        <f>IF(B1381="IT",J1381/Settings!$C$13,0)</f>
        <v/>
      </c>
      <c r="P1381" s="23">
        <f>L1381+N1381+O1381</f>
        <v/>
      </c>
    </row>
    <row r="1382">
      <c r="A1382" s="5" t="inlineStr">
        <is>
          <t>E02098</t>
        </is>
      </c>
      <c r="B1382" s="5" t="inlineStr">
        <is>
          <t>IT</t>
        </is>
      </c>
      <c r="C1382" s="5" t="inlineStr">
        <is>
          <t>Sales</t>
        </is>
      </c>
      <c r="D1382" s="5" t="inlineStr">
        <is>
          <t>L3</t>
        </is>
      </c>
      <c r="E1382" s="5" t="n">
        <v>1</v>
      </c>
      <c r="F1382" s="5" t="n">
        <v>45900</v>
      </c>
      <c r="G1382" s="41" t="n">
        <v>45253</v>
      </c>
      <c r="H1382" s="41" t="n"/>
      <c r="I1382" s="42">
        <f>IF(H1382="",DATE(2099,12,31),H1382)</f>
        <v/>
      </c>
      <c r="J1382" s="23">
        <f>F1382*E1382</f>
        <v/>
      </c>
      <c r="K1382" s="23">
        <f>J1382*INDEX(Settings!$C$31:$C$36,MATCH(D1382,Settings!$B$31:$B$36,0))</f>
        <v/>
      </c>
      <c r="L1382" s="23">
        <f>J1382+K1382</f>
        <v/>
      </c>
      <c r="M1382" s="23">
        <f>MIN(L1382,Settings!$C$25)</f>
        <v/>
      </c>
      <c r="N1382" s="23">
        <f>IF(B1382="IT",L1382*Settings!$C$11+L1382*Settings!$C$12,M1382*Settings!$C$16+M1382*Settings!$C$17+L1382*Settings!$C$18+L1382*Settings!$C$19+L1382*Settings!$C$20+L1382*Settings!$C$21*Settings!$C$22)</f>
        <v/>
      </c>
      <c r="O1382" s="23">
        <f>IF(B1382="IT",J1382/Settings!$C$13,0)</f>
        <v/>
      </c>
      <c r="P1382" s="23">
        <f>L1382+N1382+O1382</f>
        <v/>
      </c>
    </row>
    <row r="1383">
      <c r="A1383" s="5" t="inlineStr">
        <is>
          <t>E02099</t>
        </is>
      </c>
      <c r="B1383" s="5" t="inlineStr">
        <is>
          <t>PL</t>
        </is>
      </c>
      <c r="C1383" s="5" t="inlineStr">
        <is>
          <t>Finance</t>
        </is>
      </c>
      <c r="D1383" s="5" t="inlineStr">
        <is>
          <t>L1</t>
        </is>
      </c>
      <c r="E1383" s="5" t="n">
        <v>1</v>
      </c>
      <c r="F1383" s="5" t="n">
        <v>22500</v>
      </c>
      <c r="G1383" s="41" t="n">
        <v>45983</v>
      </c>
      <c r="H1383" s="41" t="n"/>
      <c r="I1383" s="42">
        <f>IF(H1383="",DATE(2099,12,31),H1383)</f>
        <v/>
      </c>
      <c r="J1383" s="23">
        <f>F1383*E1383</f>
        <v/>
      </c>
      <c r="K1383" s="23">
        <f>J1383*INDEX(Settings!$C$31:$C$36,MATCH(D1383,Settings!$B$31:$B$36,0))</f>
        <v/>
      </c>
      <c r="L1383" s="23">
        <f>J1383+K1383</f>
        <v/>
      </c>
      <c r="M1383" s="23">
        <f>MIN(L1383,Settings!$C$25)</f>
        <v/>
      </c>
      <c r="N1383" s="23">
        <f>IF(B1383="IT",L1383*Settings!$C$11+L1383*Settings!$C$12,M1383*Settings!$C$16+M1383*Settings!$C$17+L1383*Settings!$C$18+L1383*Settings!$C$19+L1383*Settings!$C$20+L1383*Settings!$C$21*Settings!$C$22)</f>
        <v/>
      </c>
      <c r="O1383" s="23">
        <f>IF(B1383="IT",J1383/Settings!$C$13,0)</f>
        <v/>
      </c>
      <c r="P1383" s="23">
        <f>L1383+N1383+O1383</f>
        <v/>
      </c>
    </row>
    <row r="1384">
      <c r="A1384" s="5" t="inlineStr">
        <is>
          <t>E02100</t>
        </is>
      </c>
      <c r="B1384" s="5" t="inlineStr">
        <is>
          <t>IT</t>
        </is>
      </c>
      <c r="C1384" s="5" t="inlineStr">
        <is>
          <t>Customer Service</t>
        </is>
      </c>
      <c r="D1384" s="5" t="inlineStr">
        <is>
          <t>L3</t>
        </is>
      </c>
      <c r="E1384" s="5" t="n">
        <v>1</v>
      </c>
      <c r="F1384" s="5" t="n">
        <v>30600</v>
      </c>
      <c r="G1384" s="41" t="n">
        <v>46127</v>
      </c>
      <c r="H1384" s="41" t="n"/>
      <c r="I1384" s="42">
        <f>IF(H1384="",DATE(2099,12,31),H1384)</f>
        <v/>
      </c>
      <c r="J1384" s="23">
        <f>F1384*E1384</f>
        <v/>
      </c>
      <c r="K1384" s="23">
        <f>J1384*INDEX(Settings!$C$31:$C$36,MATCH(D1384,Settings!$B$31:$B$36,0))</f>
        <v/>
      </c>
      <c r="L1384" s="23">
        <f>J1384+K1384</f>
        <v/>
      </c>
      <c r="M1384" s="23">
        <f>MIN(L1384,Settings!$C$25)</f>
        <v/>
      </c>
      <c r="N1384" s="23">
        <f>IF(B1384="IT",L1384*Settings!$C$11+L1384*Settings!$C$12,M1384*Settings!$C$16+M1384*Settings!$C$17+L1384*Settings!$C$18+L1384*Settings!$C$19+L1384*Settings!$C$20+L1384*Settings!$C$21*Settings!$C$22)</f>
        <v/>
      </c>
      <c r="O1384" s="23">
        <f>IF(B1384="IT",J1384/Settings!$C$13,0)</f>
        <v/>
      </c>
      <c r="P1384" s="23">
        <f>L1384+N1384+O1384</f>
        <v/>
      </c>
    </row>
    <row r="1385">
      <c r="A1385" s="5" t="inlineStr">
        <is>
          <t>E02101</t>
        </is>
      </c>
      <c r="B1385" s="5" t="inlineStr">
        <is>
          <t>PL</t>
        </is>
      </c>
      <c r="C1385" s="5" t="inlineStr">
        <is>
          <t>Sales</t>
        </is>
      </c>
      <c r="D1385" s="5" t="inlineStr">
        <is>
          <t>L1</t>
        </is>
      </c>
      <c r="E1385" s="5" t="n">
        <v>1</v>
      </c>
      <c r="F1385" s="5" t="n">
        <v>17300</v>
      </c>
      <c r="G1385" s="41" t="n">
        <v>45811</v>
      </c>
      <c r="H1385" s="41" t="n">
        <v>45873</v>
      </c>
      <c r="I1385" s="42">
        <f>IF(H1385="",DATE(2099,12,31),H1385)</f>
        <v/>
      </c>
      <c r="J1385" s="23">
        <f>F1385*E1385</f>
        <v/>
      </c>
      <c r="K1385" s="23">
        <f>J1385*INDEX(Settings!$C$31:$C$36,MATCH(D1385,Settings!$B$31:$B$36,0))</f>
        <v/>
      </c>
      <c r="L1385" s="23">
        <f>J1385+K1385</f>
        <v/>
      </c>
      <c r="M1385" s="23">
        <f>MIN(L1385,Settings!$C$25)</f>
        <v/>
      </c>
      <c r="N1385" s="23">
        <f>IF(B1385="IT",L1385*Settings!$C$11+L1385*Settings!$C$12,M1385*Settings!$C$16+M1385*Settings!$C$17+L1385*Settings!$C$18+L1385*Settings!$C$19+L1385*Settings!$C$20+L1385*Settings!$C$21*Settings!$C$22)</f>
        <v/>
      </c>
      <c r="O1385" s="23">
        <f>IF(B1385="IT",J1385/Settings!$C$13,0)</f>
        <v/>
      </c>
      <c r="P1385" s="23">
        <f>L1385+N1385+O1385</f>
        <v/>
      </c>
    </row>
    <row r="1386">
      <c r="A1386" s="5" t="inlineStr">
        <is>
          <t>E02104</t>
        </is>
      </c>
      <c r="B1386" s="5" t="inlineStr">
        <is>
          <t>IT</t>
        </is>
      </c>
      <c r="C1386" s="5" t="inlineStr">
        <is>
          <t>Operations</t>
        </is>
      </c>
      <c r="D1386" s="5" t="inlineStr">
        <is>
          <t>L1</t>
        </is>
      </c>
      <c r="E1386" s="5" t="n">
        <v>1</v>
      </c>
      <c r="F1386" s="5" t="n">
        <v>22150</v>
      </c>
      <c r="G1386" s="41" t="n">
        <v>45537</v>
      </c>
      <c r="H1386" s="41" t="n"/>
      <c r="I1386" s="42">
        <f>IF(H1386="",DATE(2099,12,31),H1386)</f>
        <v/>
      </c>
      <c r="J1386" s="23">
        <f>F1386*E1386</f>
        <v/>
      </c>
      <c r="K1386" s="23">
        <f>J1386*INDEX(Settings!$C$31:$C$36,MATCH(D1386,Settings!$B$31:$B$36,0))</f>
        <v/>
      </c>
      <c r="L1386" s="23">
        <f>J1386+K1386</f>
        <v/>
      </c>
      <c r="M1386" s="23">
        <f>MIN(L1386,Settings!$C$25)</f>
        <v/>
      </c>
      <c r="N1386" s="23">
        <f>IF(B1386="IT",L1386*Settings!$C$11+L1386*Settings!$C$12,M1386*Settings!$C$16+M1386*Settings!$C$17+L1386*Settings!$C$18+L1386*Settings!$C$19+L1386*Settings!$C$20+L1386*Settings!$C$21*Settings!$C$22)</f>
        <v/>
      </c>
      <c r="O1386" s="23">
        <f>IF(B1386="IT",J1386/Settings!$C$13,0)</f>
        <v/>
      </c>
      <c r="P1386" s="23">
        <f>L1386+N1386+O1386</f>
        <v/>
      </c>
    </row>
    <row r="1387">
      <c r="A1387" s="5" t="inlineStr">
        <is>
          <t>E02105</t>
        </is>
      </c>
      <c r="B1387" s="5" t="inlineStr">
        <is>
          <t>IT</t>
        </is>
      </c>
      <c r="C1387" s="5" t="inlineStr">
        <is>
          <t>Finance</t>
        </is>
      </c>
      <c r="D1387" s="5" t="inlineStr">
        <is>
          <t>L4</t>
        </is>
      </c>
      <c r="E1387" s="5" t="n">
        <v>1</v>
      </c>
      <c r="F1387" s="5" t="n">
        <v>62500</v>
      </c>
      <c r="G1387" s="41" t="n">
        <v>43676</v>
      </c>
      <c r="H1387" s="41" t="n"/>
      <c r="I1387" s="42">
        <f>IF(H1387="",DATE(2099,12,31),H1387)</f>
        <v/>
      </c>
      <c r="J1387" s="23">
        <f>F1387*E1387</f>
        <v/>
      </c>
      <c r="K1387" s="23">
        <f>J1387*INDEX(Settings!$C$31:$C$36,MATCH(D1387,Settings!$B$31:$B$36,0))</f>
        <v/>
      </c>
      <c r="L1387" s="23">
        <f>J1387+K1387</f>
        <v/>
      </c>
      <c r="M1387" s="23">
        <f>MIN(L1387,Settings!$C$25)</f>
        <v/>
      </c>
      <c r="N1387" s="23">
        <f>IF(B1387="IT",L1387*Settings!$C$11+L1387*Settings!$C$12,M1387*Settings!$C$16+M1387*Settings!$C$17+L1387*Settings!$C$18+L1387*Settings!$C$19+L1387*Settings!$C$20+L1387*Settings!$C$21*Settings!$C$22)</f>
        <v/>
      </c>
      <c r="O1387" s="23">
        <f>IF(B1387="IT",J1387/Settings!$C$13,0)</f>
        <v/>
      </c>
      <c r="P1387" s="23">
        <f>L1387+N1387+O1387</f>
        <v/>
      </c>
    </row>
    <row r="1388">
      <c r="A1388" s="5" t="inlineStr">
        <is>
          <t>E02106</t>
        </is>
      </c>
      <c r="B1388" s="5" t="inlineStr">
        <is>
          <t>IT</t>
        </is>
      </c>
      <c r="C1388" s="5" t="inlineStr">
        <is>
          <t>Operations</t>
        </is>
      </c>
      <c r="D1388" s="5" t="inlineStr">
        <is>
          <t>L3</t>
        </is>
      </c>
      <c r="E1388" s="5" t="n">
        <v>1</v>
      </c>
      <c r="F1388" s="5" t="n">
        <v>34350</v>
      </c>
      <c r="G1388" s="41" t="n">
        <v>45652</v>
      </c>
      <c r="H1388" s="41" t="n"/>
      <c r="I1388" s="42">
        <f>IF(H1388="",DATE(2099,12,31),H1388)</f>
        <v/>
      </c>
      <c r="J1388" s="23">
        <f>F1388*E1388</f>
        <v/>
      </c>
      <c r="K1388" s="23">
        <f>J1388*INDEX(Settings!$C$31:$C$36,MATCH(D1388,Settings!$B$31:$B$36,0))</f>
        <v/>
      </c>
      <c r="L1388" s="23">
        <f>J1388+K1388</f>
        <v/>
      </c>
      <c r="M1388" s="23">
        <f>MIN(L1388,Settings!$C$25)</f>
        <v/>
      </c>
      <c r="N1388" s="23">
        <f>IF(B1388="IT",L1388*Settings!$C$11+L1388*Settings!$C$12,M1388*Settings!$C$16+M1388*Settings!$C$17+L1388*Settings!$C$18+L1388*Settings!$C$19+L1388*Settings!$C$20+L1388*Settings!$C$21*Settings!$C$22)</f>
        <v/>
      </c>
      <c r="O1388" s="23">
        <f>IF(B1388="IT",J1388/Settings!$C$13,0)</f>
        <v/>
      </c>
      <c r="P1388" s="23">
        <f>L1388+N1388+O1388</f>
        <v/>
      </c>
    </row>
    <row r="1389">
      <c r="A1389" s="5" t="inlineStr">
        <is>
          <t>E02108</t>
        </is>
      </c>
      <c r="B1389" s="5" t="inlineStr">
        <is>
          <t>IT</t>
        </is>
      </c>
      <c r="C1389" s="5" t="inlineStr">
        <is>
          <t>Sales</t>
        </is>
      </c>
      <c r="D1389" s="5" t="inlineStr">
        <is>
          <t>L4</t>
        </is>
      </c>
      <c r="E1389" s="5" t="n">
        <v>1</v>
      </c>
      <c r="F1389" s="5" t="n">
        <v>42050</v>
      </c>
      <c r="G1389" s="41" t="n">
        <v>46189</v>
      </c>
      <c r="H1389" s="41" t="n"/>
      <c r="I1389" s="42">
        <f>IF(H1389="",DATE(2099,12,31),H1389)</f>
        <v/>
      </c>
      <c r="J1389" s="23">
        <f>F1389*E1389</f>
        <v/>
      </c>
      <c r="K1389" s="23">
        <f>J1389*INDEX(Settings!$C$31:$C$36,MATCH(D1389,Settings!$B$31:$B$36,0))</f>
        <v/>
      </c>
      <c r="L1389" s="23">
        <f>J1389+K1389</f>
        <v/>
      </c>
      <c r="M1389" s="23">
        <f>MIN(L1389,Settings!$C$25)</f>
        <v/>
      </c>
      <c r="N1389" s="23">
        <f>IF(B1389="IT",L1389*Settings!$C$11+L1389*Settings!$C$12,M1389*Settings!$C$16+M1389*Settings!$C$17+L1389*Settings!$C$18+L1389*Settings!$C$19+L1389*Settings!$C$20+L1389*Settings!$C$21*Settings!$C$22)</f>
        <v/>
      </c>
      <c r="O1389" s="23">
        <f>IF(B1389="IT",J1389/Settings!$C$13,0)</f>
        <v/>
      </c>
      <c r="P1389" s="23">
        <f>L1389+N1389+O1389</f>
        <v/>
      </c>
    </row>
    <row r="1390">
      <c r="A1390" s="5" t="inlineStr">
        <is>
          <t>E02111</t>
        </is>
      </c>
      <c r="B1390" s="5" t="inlineStr">
        <is>
          <t>PL</t>
        </is>
      </c>
      <c r="C1390" s="5" t="inlineStr">
        <is>
          <t>Tech</t>
        </is>
      </c>
      <c r="D1390" s="5" t="inlineStr">
        <is>
          <t>L3</t>
        </is>
      </c>
      <c r="E1390" s="5" t="n">
        <v>1</v>
      </c>
      <c r="F1390" s="5" t="n">
        <v>48800</v>
      </c>
      <c r="G1390" s="41" t="n">
        <v>45123</v>
      </c>
      <c r="H1390" s="41" t="n"/>
      <c r="I1390" s="42">
        <f>IF(H1390="",DATE(2099,12,31),H1390)</f>
        <v/>
      </c>
      <c r="J1390" s="23">
        <f>F1390*E1390</f>
        <v/>
      </c>
      <c r="K1390" s="23">
        <f>J1390*INDEX(Settings!$C$31:$C$36,MATCH(D1390,Settings!$B$31:$B$36,0))</f>
        <v/>
      </c>
      <c r="L1390" s="23">
        <f>J1390+K1390</f>
        <v/>
      </c>
      <c r="M1390" s="23">
        <f>MIN(L1390,Settings!$C$25)</f>
        <v/>
      </c>
      <c r="N1390" s="23">
        <f>IF(B1390="IT",L1390*Settings!$C$11+L1390*Settings!$C$12,M1390*Settings!$C$16+M1390*Settings!$C$17+L1390*Settings!$C$18+L1390*Settings!$C$19+L1390*Settings!$C$20+L1390*Settings!$C$21*Settings!$C$22)</f>
        <v/>
      </c>
      <c r="O1390" s="23">
        <f>IF(B1390="IT",J1390/Settings!$C$13,0)</f>
        <v/>
      </c>
      <c r="P1390" s="23">
        <f>L1390+N1390+O1390</f>
        <v/>
      </c>
    </row>
    <row r="1391">
      <c r="A1391" s="5" t="inlineStr">
        <is>
          <t>E02113</t>
        </is>
      </c>
      <c r="B1391" s="5" t="inlineStr">
        <is>
          <t>PL</t>
        </is>
      </c>
      <c r="C1391" s="5" t="inlineStr">
        <is>
          <t>Sales</t>
        </is>
      </c>
      <c r="D1391" s="5" t="inlineStr">
        <is>
          <t>L3</t>
        </is>
      </c>
      <c r="E1391" s="5" t="n">
        <v>1</v>
      </c>
      <c r="F1391" s="5" t="n">
        <v>30450</v>
      </c>
      <c r="G1391" s="41" t="n">
        <v>45796</v>
      </c>
      <c r="H1391" s="41" t="n">
        <v>46104</v>
      </c>
      <c r="I1391" s="42">
        <f>IF(H1391="",DATE(2099,12,31),H1391)</f>
        <v/>
      </c>
      <c r="J1391" s="23">
        <f>F1391*E1391</f>
        <v/>
      </c>
      <c r="K1391" s="23">
        <f>J1391*INDEX(Settings!$C$31:$C$36,MATCH(D1391,Settings!$B$31:$B$36,0))</f>
        <v/>
      </c>
      <c r="L1391" s="23">
        <f>J1391+K1391</f>
        <v/>
      </c>
      <c r="M1391" s="23">
        <f>MIN(L1391,Settings!$C$25)</f>
        <v/>
      </c>
      <c r="N1391" s="23">
        <f>IF(B1391="IT",L1391*Settings!$C$11+L1391*Settings!$C$12,M1391*Settings!$C$16+M1391*Settings!$C$17+L1391*Settings!$C$18+L1391*Settings!$C$19+L1391*Settings!$C$20+L1391*Settings!$C$21*Settings!$C$22)</f>
        <v/>
      </c>
      <c r="O1391" s="23">
        <f>IF(B1391="IT",J1391/Settings!$C$13,0)</f>
        <v/>
      </c>
      <c r="P1391" s="23">
        <f>L1391+N1391+O1391</f>
        <v/>
      </c>
    </row>
    <row r="1392">
      <c r="A1392" s="5" t="inlineStr">
        <is>
          <t>E02114</t>
        </is>
      </c>
      <c r="B1392" s="5" t="inlineStr">
        <is>
          <t>PL</t>
        </is>
      </c>
      <c r="C1392" s="5" t="inlineStr">
        <is>
          <t>Tech</t>
        </is>
      </c>
      <c r="D1392" s="5" t="inlineStr">
        <is>
          <t>L1</t>
        </is>
      </c>
      <c r="E1392" s="5" t="n">
        <v>1</v>
      </c>
      <c r="F1392" s="5" t="n">
        <v>22100</v>
      </c>
      <c r="G1392" s="41" t="n">
        <v>45820</v>
      </c>
      <c r="H1392" s="41" t="n">
        <v>45975</v>
      </c>
      <c r="I1392" s="42">
        <f>IF(H1392="",DATE(2099,12,31),H1392)</f>
        <v/>
      </c>
      <c r="J1392" s="23">
        <f>F1392*E1392</f>
        <v/>
      </c>
      <c r="K1392" s="23">
        <f>J1392*INDEX(Settings!$C$31:$C$36,MATCH(D1392,Settings!$B$31:$B$36,0))</f>
        <v/>
      </c>
      <c r="L1392" s="23">
        <f>J1392+K1392</f>
        <v/>
      </c>
      <c r="M1392" s="23">
        <f>MIN(L1392,Settings!$C$25)</f>
        <v/>
      </c>
      <c r="N1392" s="23">
        <f>IF(B1392="IT",L1392*Settings!$C$11+L1392*Settings!$C$12,M1392*Settings!$C$16+M1392*Settings!$C$17+L1392*Settings!$C$18+L1392*Settings!$C$19+L1392*Settings!$C$20+L1392*Settings!$C$21*Settings!$C$22)</f>
        <v/>
      </c>
      <c r="O1392" s="23">
        <f>IF(B1392="IT",J1392/Settings!$C$13,0)</f>
        <v/>
      </c>
      <c r="P1392" s="23">
        <f>L1392+N1392+O1392</f>
        <v/>
      </c>
    </row>
    <row r="1393">
      <c r="A1393" s="5" t="inlineStr">
        <is>
          <t>E02115</t>
        </is>
      </c>
      <c r="B1393" s="5" t="inlineStr">
        <is>
          <t>PL</t>
        </is>
      </c>
      <c r="C1393" s="5" t="inlineStr">
        <is>
          <t>Sales</t>
        </is>
      </c>
      <c r="D1393" s="5" t="inlineStr">
        <is>
          <t>L2</t>
        </is>
      </c>
      <c r="E1393" s="5" t="n">
        <v>0.8</v>
      </c>
      <c r="F1393" s="5" t="n">
        <v>27250</v>
      </c>
      <c r="G1393" s="41" t="n">
        <v>43951</v>
      </c>
      <c r="H1393" s="41" t="n"/>
      <c r="I1393" s="42">
        <f>IF(H1393="",DATE(2099,12,31),H1393)</f>
        <v/>
      </c>
      <c r="J1393" s="23">
        <f>F1393*E1393</f>
        <v/>
      </c>
      <c r="K1393" s="23">
        <f>J1393*INDEX(Settings!$C$31:$C$36,MATCH(D1393,Settings!$B$31:$B$36,0))</f>
        <v/>
      </c>
      <c r="L1393" s="23">
        <f>J1393+K1393</f>
        <v/>
      </c>
      <c r="M1393" s="23">
        <f>MIN(L1393,Settings!$C$25)</f>
        <v/>
      </c>
      <c r="N1393" s="23">
        <f>IF(B1393="IT",L1393*Settings!$C$11+L1393*Settings!$C$12,M1393*Settings!$C$16+M1393*Settings!$C$17+L1393*Settings!$C$18+L1393*Settings!$C$19+L1393*Settings!$C$20+L1393*Settings!$C$21*Settings!$C$22)</f>
        <v/>
      </c>
      <c r="O1393" s="23">
        <f>IF(B1393="IT",J1393/Settings!$C$13,0)</f>
        <v/>
      </c>
      <c r="P1393" s="23">
        <f>L1393+N1393+O1393</f>
        <v/>
      </c>
    </row>
    <row r="1394">
      <c r="A1394" s="5" t="inlineStr">
        <is>
          <t>E02116</t>
        </is>
      </c>
      <c r="B1394" s="5" t="inlineStr">
        <is>
          <t>IT</t>
        </is>
      </c>
      <c r="C1394" s="5" t="inlineStr">
        <is>
          <t>Customer Service</t>
        </is>
      </c>
      <c r="D1394" s="5" t="inlineStr">
        <is>
          <t>L2</t>
        </is>
      </c>
      <c r="E1394" s="5" t="n">
        <v>1</v>
      </c>
      <c r="F1394" s="5" t="n">
        <v>27750</v>
      </c>
      <c r="G1394" s="41" t="n">
        <v>45954</v>
      </c>
      <c r="H1394" s="41" t="n"/>
      <c r="I1394" s="42">
        <f>IF(H1394="",DATE(2099,12,31),H1394)</f>
        <v/>
      </c>
      <c r="J1394" s="23">
        <f>F1394*E1394</f>
        <v/>
      </c>
      <c r="K1394" s="23">
        <f>J1394*INDEX(Settings!$C$31:$C$36,MATCH(D1394,Settings!$B$31:$B$36,0))</f>
        <v/>
      </c>
      <c r="L1394" s="23">
        <f>J1394+K1394</f>
        <v/>
      </c>
      <c r="M1394" s="23">
        <f>MIN(L1394,Settings!$C$25)</f>
        <v/>
      </c>
      <c r="N1394" s="23">
        <f>IF(B1394="IT",L1394*Settings!$C$11+L1394*Settings!$C$12,M1394*Settings!$C$16+M1394*Settings!$C$17+L1394*Settings!$C$18+L1394*Settings!$C$19+L1394*Settings!$C$20+L1394*Settings!$C$21*Settings!$C$22)</f>
        <v/>
      </c>
      <c r="O1394" s="23">
        <f>IF(B1394="IT",J1394/Settings!$C$13,0)</f>
        <v/>
      </c>
      <c r="P1394" s="23">
        <f>L1394+N1394+O1394</f>
        <v/>
      </c>
    </row>
    <row r="1395">
      <c r="A1395" s="5" t="inlineStr">
        <is>
          <t>E02118</t>
        </is>
      </c>
      <c r="B1395" s="5" t="inlineStr">
        <is>
          <t>IT</t>
        </is>
      </c>
      <c r="C1395" s="5" t="inlineStr">
        <is>
          <t>HR</t>
        </is>
      </c>
      <c r="D1395" s="5" t="inlineStr">
        <is>
          <t>L1</t>
        </is>
      </c>
      <c r="E1395" s="5" t="n">
        <v>1</v>
      </c>
      <c r="F1395" s="5" t="n">
        <v>31000</v>
      </c>
      <c r="G1395" s="41" t="n">
        <v>45292</v>
      </c>
      <c r="H1395" s="41" t="n"/>
      <c r="I1395" s="42">
        <f>IF(H1395="",DATE(2099,12,31),H1395)</f>
        <v/>
      </c>
      <c r="J1395" s="23">
        <f>F1395*E1395</f>
        <v/>
      </c>
      <c r="K1395" s="23">
        <f>J1395*INDEX(Settings!$C$31:$C$36,MATCH(D1395,Settings!$B$31:$B$36,0))</f>
        <v/>
      </c>
      <c r="L1395" s="23">
        <f>J1395+K1395</f>
        <v/>
      </c>
      <c r="M1395" s="23">
        <f>MIN(L1395,Settings!$C$25)</f>
        <v/>
      </c>
      <c r="N1395" s="23">
        <f>IF(B1395="IT",L1395*Settings!$C$11+L1395*Settings!$C$12,M1395*Settings!$C$16+M1395*Settings!$C$17+L1395*Settings!$C$18+L1395*Settings!$C$19+L1395*Settings!$C$20+L1395*Settings!$C$21*Settings!$C$22)</f>
        <v/>
      </c>
      <c r="O1395" s="23">
        <f>IF(B1395="IT",J1395/Settings!$C$13,0)</f>
        <v/>
      </c>
      <c r="P1395" s="23">
        <f>L1395+N1395+O1395</f>
        <v/>
      </c>
    </row>
    <row r="1396">
      <c r="A1396" s="5" t="inlineStr">
        <is>
          <t>E02119</t>
        </is>
      </c>
      <c r="B1396" s="5" t="inlineStr">
        <is>
          <t>PL</t>
        </is>
      </c>
      <c r="C1396" s="5" t="inlineStr">
        <is>
          <t>Customer Service</t>
        </is>
      </c>
      <c r="D1396" s="5" t="inlineStr">
        <is>
          <t>L4</t>
        </is>
      </c>
      <c r="E1396" s="5" t="n">
        <v>0.8</v>
      </c>
      <c r="F1396" s="5" t="n">
        <v>35000</v>
      </c>
      <c r="G1396" s="41" t="n">
        <v>45923</v>
      </c>
      <c r="H1396" s="41" t="n">
        <v>46000</v>
      </c>
      <c r="I1396" s="42">
        <f>IF(H1396="",DATE(2099,12,31),H1396)</f>
        <v/>
      </c>
      <c r="J1396" s="23">
        <f>F1396*E1396</f>
        <v/>
      </c>
      <c r="K1396" s="23">
        <f>J1396*INDEX(Settings!$C$31:$C$36,MATCH(D1396,Settings!$B$31:$B$36,0))</f>
        <v/>
      </c>
      <c r="L1396" s="23">
        <f>J1396+K1396</f>
        <v/>
      </c>
      <c r="M1396" s="23">
        <f>MIN(L1396,Settings!$C$25)</f>
        <v/>
      </c>
      <c r="N1396" s="23">
        <f>IF(B1396="IT",L1396*Settings!$C$11+L1396*Settings!$C$12,M1396*Settings!$C$16+M1396*Settings!$C$17+L1396*Settings!$C$18+L1396*Settings!$C$19+L1396*Settings!$C$20+L1396*Settings!$C$21*Settings!$C$22)</f>
        <v/>
      </c>
      <c r="O1396" s="23">
        <f>IF(B1396="IT",J1396/Settings!$C$13,0)</f>
        <v/>
      </c>
      <c r="P1396" s="23">
        <f>L1396+N1396+O1396</f>
        <v/>
      </c>
    </row>
    <row r="1397">
      <c r="A1397" s="5" t="inlineStr">
        <is>
          <t>E02121</t>
        </is>
      </c>
      <c r="B1397" s="5" t="inlineStr">
        <is>
          <t>PL</t>
        </is>
      </c>
      <c r="C1397" s="5" t="inlineStr">
        <is>
          <t>Tech</t>
        </is>
      </c>
      <c r="D1397" s="5" t="inlineStr">
        <is>
          <t>L2</t>
        </is>
      </c>
      <c r="E1397" s="5" t="n">
        <v>1</v>
      </c>
      <c r="F1397" s="5" t="n">
        <v>32900</v>
      </c>
      <c r="G1397" s="41" t="n">
        <v>43173</v>
      </c>
      <c r="H1397" s="41" t="n"/>
      <c r="I1397" s="42">
        <f>IF(H1397="",DATE(2099,12,31),H1397)</f>
        <v/>
      </c>
      <c r="J1397" s="23">
        <f>F1397*E1397</f>
        <v/>
      </c>
      <c r="K1397" s="23">
        <f>J1397*INDEX(Settings!$C$31:$C$36,MATCH(D1397,Settings!$B$31:$B$36,0))</f>
        <v/>
      </c>
      <c r="L1397" s="23">
        <f>J1397+K1397</f>
        <v/>
      </c>
      <c r="M1397" s="23">
        <f>MIN(L1397,Settings!$C$25)</f>
        <v/>
      </c>
      <c r="N1397" s="23">
        <f>IF(B1397="IT",L1397*Settings!$C$11+L1397*Settings!$C$12,M1397*Settings!$C$16+M1397*Settings!$C$17+L1397*Settings!$C$18+L1397*Settings!$C$19+L1397*Settings!$C$20+L1397*Settings!$C$21*Settings!$C$22)</f>
        <v/>
      </c>
      <c r="O1397" s="23">
        <f>IF(B1397="IT",J1397/Settings!$C$13,0)</f>
        <v/>
      </c>
      <c r="P1397" s="23">
        <f>L1397+N1397+O1397</f>
        <v/>
      </c>
    </row>
    <row r="1398">
      <c r="A1398" s="5" t="inlineStr">
        <is>
          <t>E02122</t>
        </is>
      </c>
      <c r="B1398" s="5" t="inlineStr">
        <is>
          <t>IT</t>
        </is>
      </c>
      <c r="C1398" s="5" t="inlineStr">
        <is>
          <t>HR</t>
        </is>
      </c>
      <c r="D1398" s="5" t="inlineStr">
        <is>
          <t>L4</t>
        </is>
      </c>
      <c r="E1398" s="5" t="n">
        <v>1</v>
      </c>
      <c r="F1398" s="5" t="n">
        <v>46600</v>
      </c>
      <c r="G1398" s="41" t="n">
        <v>44448</v>
      </c>
      <c r="H1398" s="41" t="n">
        <v>46159</v>
      </c>
      <c r="I1398" s="42">
        <f>IF(H1398="",DATE(2099,12,31),H1398)</f>
        <v/>
      </c>
      <c r="J1398" s="23">
        <f>F1398*E1398</f>
        <v/>
      </c>
      <c r="K1398" s="23">
        <f>J1398*INDEX(Settings!$C$31:$C$36,MATCH(D1398,Settings!$B$31:$B$36,0))</f>
        <v/>
      </c>
      <c r="L1398" s="23">
        <f>J1398+K1398</f>
        <v/>
      </c>
      <c r="M1398" s="23">
        <f>MIN(L1398,Settings!$C$25)</f>
        <v/>
      </c>
      <c r="N1398" s="23">
        <f>IF(B1398="IT",L1398*Settings!$C$11+L1398*Settings!$C$12,M1398*Settings!$C$16+M1398*Settings!$C$17+L1398*Settings!$C$18+L1398*Settings!$C$19+L1398*Settings!$C$20+L1398*Settings!$C$21*Settings!$C$22)</f>
        <v/>
      </c>
      <c r="O1398" s="23">
        <f>IF(B1398="IT",J1398/Settings!$C$13,0)</f>
        <v/>
      </c>
      <c r="P1398" s="23">
        <f>L1398+N1398+O1398</f>
        <v/>
      </c>
    </row>
    <row r="1399">
      <c r="A1399" s="5" t="inlineStr">
        <is>
          <t>E02123</t>
        </is>
      </c>
      <c r="B1399" s="5" t="inlineStr">
        <is>
          <t>IT</t>
        </is>
      </c>
      <c r="C1399" s="5" t="inlineStr">
        <is>
          <t>Tech</t>
        </is>
      </c>
      <c r="D1399" s="5" t="inlineStr">
        <is>
          <t>L3</t>
        </is>
      </c>
      <c r="E1399" s="5" t="n">
        <v>1</v>
      </c>
      <c r="F1399" s="5" t="n">
        <v>42600</v>
      </c>
      <c r="G1399" s="41" t="n">
        <v>45374</v>
      </c>
      <c r="H1399" s="41" t="n">
        <v>46185</v>
      </c>
      <c r="I1399" s="42">
        <f>IF(H1399="",DATE(2099,12,31),H1399)</f>
        <v/>
      </c>
      <c r="J1399" s="23">
        <f>F1399*E1399</f>
        <v/>
      </c>
      <c r="K1399" s="23">
        <f>J1399*INDEX(Settings!$C$31:$C$36,MATCH(D1399,Settings!$B$31:$B$36,0))</f>
        <v/>
      </c>
      <c r="L1399" s="23">
        <f>J1399+K1399</f>
        <v/>
      </c>
      <c r="M1399" s="23">
        <f>MIN(L1399,Settings!$C$25)</f>
        <v/>
      </c>
      <c r="N1399" s="23">
        <f>IF(B1399="IT",L1399*Settings!$C$11+L1399*Settings!$C$12,M1399*Settings!$C$16+M1399*Settings!$C$17+L1399*Settings!$C$18+L1399*Settings!$C$19+L1399*Settings!$C$20+L1399*Settings!$C$21*Settings!$C$22)</f>
        <v/>
      </c>
      <c r="O1399" s="23">
        <f>IF(B1399="IT",J1399/Settings!$C$13,0)</f>
        <v/>
      </c>
      <c r="P1399" s="23">
        <f>L1399+N1399+O1399</f>
        <v/>
      </c>
    </row>
    <row r="1400">
      <c r="A1400" s="5" t="inlineStr">
        <is>
          <t>E02126</t>
        </is>
      </c>
      <c r="B1400" s="5" t="inlineStr">
        <is>
          <t>PL</t>
        </is>
      </c>
      <c r="C1400" s="5" t="inlineStr">
        <is>
          <t>Customer Service</t>
        </is>
      </c>
      <c r="D1400" s="5" t="inlineStr">
        <is>
          <t>L3</t>
        </is>
      </c>
      <c r="E1400" s="5" t="n">
        <v>1</v>
      </c>
      <c r="F1400" s="5" t="n">
        <v>26250</v>
      </c>
      <c r="G1400" s="41" t="n">
        <v>43551</v>
      </c>
      <c r="H1400" s="41" t="n">
        <v>46097</v>
      </c>
      <c r="I1400" s="42">
        <f>IF(H1400="",DATE(2099,12,31),H1400)</f>
        <v/>
      </c>
      <c r="J1400" s="23">
        <f>F1400*E1400</f>
        <v/>
      </c>
      <c r="K1400" s="23">
        <f>J1400*INDEX(Settings!$C$31:$C$36,MATCH(D1400,Settings!$B$31:$B$36,0))</f>
        <v/>
      </c>
      <c r="L1400" s="23">
        <f>J1400+K1400</f>
        <v/>
      </c>
      <c r="M1400" s="23">
        <f>MIN(L1400,Settings!$C$25)</f>
        <v/>
      </c>
      <c r="N1400" s="23">
        <f>IF(B1400="IT",L1400*Settings!$C$11+L1400*Settings!$C$12,M1400*Settings!$C$16+M1400*Settings!$C$17+L1400*Settings!$C$18+L1400*Settings!$C$19+L1400*Settings!$C$20+L1400*Settings!$C$21*Settings!$C$22)</f>
        <v/>
      </c>
      <c r="O1400" s="23">
        <f>IF(B1400="IT",J1400/Settings!$C$13,0)</f>
        <v/>
      </c>
      <c r="P1400" s="23">
        <f>L1400+N1400+O1400</f>
        <v/>
      </c>
    </row>
    <row r="1401">
      <c r="A1401" s="5" t="inlineStr">
        <is>
          <t>E02127</t>
        </is>
      </c>
      <c r="B1401" s="5" t="inlineStr">
        <is>
          <t>PL</t>
        </is>
      </c>
      <c r="C1401" s="5" t="inlineStr">
        <is>
          <t>Tech</t>
        </is>
      </c>
      <c r="D1401" s="5" t="inlineStr">
        <is>
          <t>L2</t>
        </is>
      </c>
      <c r="E1401" s="5" t="n">
        <v>1</v>
      </c>
      <c r="F1401" s="5" t="n">
        <v>30100</v>
      </c>
      <c r="G1401" s="41" t="n">
        <v>45423</v>
      </c>
      <c r="H1401" s="41" t="n"/>
      <c r="I1401" s="42">
        <f>IF(H1401="",DATE(2099,12,31),H1401)</f>
        <v/>
      </c>
      <c r="J1401" s="23">
        <f>F1401*E1401</f>
        <v/>
      </c>
      <c r="K1401" s="23">
        <f>J1401*INDEX(Settings!$C$31:$C$36,MATCH(D1401,Settings!$B$31:$B$36,0))</f>
        <v/>
      </c>
      <c r="L1401" s="23">
        <f>J1401+K1401</f>
        <v/>
      </c>
      <c r="M1401" s="23">
        <f>MIN(L1401,Settings!$C$25)</f>
        <v/>
      </c>
      <c r="N1401" s="23">
        <f>IF(B1401="IT",L1401*Settings!$C$11+L1401*Settings!$C$12,M1401*Settings!$C$16+M1401*Settings!$C$17+L1401*Settings!$C$18+L1401*Settings!$C$19+L1401*Settings!$C$20+L1401*Settings!$C$21*Settings!$C$22)</f>
        <v/>
      </c>
      <c r="O1401" s="23">
        <f>IF(B1401="IT",J1401/Settings!$C$13,0)</f>
        <v/>
      </c>
      <c r="P1401" s="23">
        <f>L1401+N1401+O1401</f>
        <v/>
      </c>
    </row>
    <row r="1402">
      <c r="A1402" s="5" t="inlineStr">
        <is>
          <t>E02128</t>
        </is>
      </c>
      <c r="B1402" s="5" t="inlineStr">
        <is>
          <t>IT</t>
        </is>
      </c>
      <c r="C1402" s="5" t="inlineStr">
        <is>
          <t>Customer Service</t>
        </is>
      </c>
      <c r="D1402" s="5" t="inlineStr">
        <is>
          <t>L2</t>
        </is>
      </c>
      <c r="E1402" s="5" t="n">
        <v>1</v>
      </c>
      <c r="F1402" s="5" t="n">
        <v>34350</v>
      </c>
      <c r="G1402" s="41" t="n">
        <v>42633</v>
      </c>
      <c r="H1402" s="41" t="n"/>
      <c r="I1402" s="42">
        <f>IF(H1402="",DATE(2099,12,31),H1402)</f>
        <v/>
      </c>
      <c r="J1402" s="23">
        <f>F1402*E1402</f>
        <v/>
      </c>
      <c r="K1402" s="23">
        <f>J1402*INDEX(Settings!$C$31:$C$36,MATCH(D1402,Settings!$B$31:$B$36,0))</f>
        <v/>
      </c>
      <c r="L1402" s="23">
        <f>J1402+K1402</f>
        <v/>
      </c>
      <c r="M1402" s="23">
        <f>MIN(L1402,Settings!$C$25)</f>
        <v/>
      </c>
      <c r="N1402" s="23">
        <f>IF(B1402="IT",L1402*Settings!$C$11+L1402*Settings!$C$12,M1402*Settings!$C$16+M1402*Settings!$C$17+L1402*Settings!$C$18+L1402*Settings!$C$19+L1402*Settings!$C$20+L1402*Settings!$C$21*Settings!$C$22)</f>
        <v/>
      </c>
      <c r="O1402" s="23">
        <f>IF(B1402="IT",J1402/Settings!$C$13,0)</f>
        <v/>
      </c>
      <c r="P1402" s="23">
        <f>L1402+N1402+O1402</f>
        <v/>
      </c>
    </row>
    <row r="1403">
      <c r="A1403" s="5" t="inlineStr">
        <is>
          <t>E02129</t>
        </is>
      </c>
      <c r="B1403" s="5" t="inlineStr">
        <is>
          <t>IT</t>
        </is>
      </c>
      <c r="C1403" s="5" t="inlineStr">
        <is>
          <t>Customer Service</t>
        </is>
      </c>
      <c r="D1403" s="5" t="inlineStr">
        <is>
          <t>L3</t>
        </is>
      </c>
      <c r="E1403" s="5" t="n">
        <v>1</v>
      </c>
      <c r="F1403" s="5" t="n">
        <v>39450</v>
      </c>
      <c r="G1403" s="41" t="n">
        <v>45731</v>
      </c>
      <c r="H1403" s="41" t="n"/>
      <c r="I1403" s="42">
        <f>IF(H1403="",DATE(2099,12,31),H1403)</f>
        <v/>
      </c>
      <c r="J1403" s="23">
        <f>F1403*E1403</f>
        <v/>
      </c>
      <c r="K1403" s="23">
        <f>J1403*INDEX(Settings!$C$31:$C$36,MATCH(D1403,Settings!$B$31:$B$36,0))</f>
        <v/>
      </c>
      <c r="L1403" s="23">
        <f>J1403+K1403</f>
        <v/>
      </c>
      <c r="M1403" s="23">
        <f>MIN(L1403,Settings!$C$25)</f>
        <v/>
      </c>
      <c r="N1403" s="23">
        <f>IF(B1403="IT",L1403*Settings!$C$11+L1403*Settings!$C$12,M1403*Settings!$C$16+M1403*Settings!$C$17+L1403*Settings!$C$18+L1403*Settings!$C$19+L1403*Settings!$C$20+L1403*Settings!$C$21*Settings!$C$22)</f>
        <v/>
      </c>
      <c r="O1403" s="23">
        <f>IF(B1403="IT",J1403/Settings!$C$13,0)</f>
        <v/>
      </c>
      <c r="P1403" s="23">
        <f>L1403+N1403+O1403</f>
        <v/>
      </c>
    </row>
    <row r="1404">
      <c r="A1404" s="5" t="inlineStr">
        <is>
          <t>E02130</t>
        </is>
      </c>
      <c r="B1404" s="5" t="inlineStr">
        <is>
          <t>PL</t>
        </is>
      </c>
      <c r="C1404" s="5" t="inlineStr">
        <is>
          <t>Tech</t>
        </is>
      </c>
      <c r="D1404" s="5" t="inlineStr">
        <is>
          <t>L4</t>
        </is>
      </c>
      <c r="E1404" s="5" t="n">
        <v>1</v>
      </c>
      <c r="F1404" s="5" t="n">
        <v>51950</v>
      </c>
      <c r="G1404" s="41" t="n">
        <v>45037</v>
      </c>
      <c r="H1404" s="41" t="n"/>
      <c r="I1404" s="42">
        <f>IF(H1404="",DATE(2099,12,31),H1404)</f>
        <v/>
      </c>
      <c r="J1404" s="23">
        <f>F1404*E1404</f>
        <v/>
      </c>
      <c r="K1404" s="23">
        <f>J1404*INDEX(Settings!$C$31:$C$36,MATCH(D1404,Settings!$B$31:$B$36,0))</f>
        <v/>
      </c>
      <c r="L1404" s="23">
        <f>J1404+K1404</f>
        <v/>
      </c>
      <c r="M1404" s="23">
        <f>MIN(L1404,Settings!$C$25)</f>
        <v/>
      </c>
      <c r="N1404" s="23">
        <f>IF(B1404="IT",L1404*Settings!$C$11+L1404*Settings!$C$12,M1404*Settings!$C$16+M1404*Settings!$C$17+L1404*Settings!$C$18+L1404*Settings!$C$19+L1404*Settings!$C$20+L1404*Settings!$C$21*Settings!$C$22)</f>
        <v/>
      </c>
      <c r="O1404" s="23">
        <f>IF(B1404="IT",J1404/Settings!$C$13,0)</f>
        <v/>
      </c>
      <c r="P1404" s="23">
        <f>L1404+N1404+O1404</f>
        <v/>
      </c>
    </row>
    <row r="1405">
      <c r="A1405" s="5" t="inlineStr">
        <is>
          <t>E02132</t>
        </is>
      </c>
      <c r="B1405" s="5" t="inlineStr">
        <is>
          <t>IT</t>
        </is>
      </c>
      <c r="C1405" s="5" t="inlineStr">
        <is>
          <t>Operations</t>
        </is>
      </c>
      <c r="D1405" s="5" t="inlineStr">
        <is>
          <t>L2</t>
        </is>
      </c>
      <c r="E1405" s="5" t="n">
        <v>0.8</v>
      </c>
      <c r="F1405" s="5" t="n">
        <v>30050</v>
      </c>
      <c r="G1405" s="41" t="n">
        <v>45788</v>
      </c>
      <c r="H1405" s="41" t="n"/>
      <c r="I1405" s="42">
        <f>IF(H1405="",DATE(2099,12,31),H1405)</f>
        <v/>
      </c>
      <c r="J1405" s="23">
        <f>F1405*E1405</f>
        <v/>
      </c>
      <c r="K1405" s="23">
        <f>J1405*INDEX(Settings!$C$31:$C$36,MATCH(D1405,Settings!$B$31:$B$36,0))</f>
        <v/>
      </c>
      <c r="L1405" s="23">
        <f>J1405+K1405</f>
        <v/>
      </c>
      <c r="M1405" s="23">
        <f>MIN(L1405,Settings!$C$25)</f>
        <v/>
      </c>
      <c r="N1405" s="23">
        <f>IF(B1405="IT",L1405*Settings!$C$11+L1405*Settings!$C$12,M1405*Settings!$C$16+M1405*Settings!$C$17+L1405*Settings!$C$18+L1405*Settings!$C$19+L1405*Settings!$C$20+L1405*Settings!$C$21*Settings!$C$22)</f>
        <v/>
      </c>
      <c r="O1405" s="23">
        <f>IF(B1405="IT",J1405/Settings!$C$13,0)</f>
        <v/>
      </c>
      <c r="P1405" s="23">
        <f>L1405+N1405+O1405</f>
        <v/>
      </c>
    </row>
    <row r="1406">
      <c r="A1406" s="5" t="inlineStr">
        <is>
          <t>E02133</t>
        </is>
      </c>
      <c r="B1406" s="5" t="inlineStr">
        <is>
          <t>PL</t>
        </is>
      </c>
      <c r="C1406" s="5" t="inlineStr">
        <is>
          <t>HR</t>
        </is>
      </c>
      <c r="D1406" s="5" t="inlineStr">
        <is>
          <t>L2</t>
        </is>
      </c>
      <c r="E1406" s="5" t="n">
        <v>1</v>
      </c>
      <c r="F1406" s="5" t="n">
        <v>23350</v>
      </c>
      <c r="G1406" s="41" t="n">
        <v>45576</v>
      </c>
      <c r="H1406" s="41" t="n"/>
      <c r="I1406" s="42">
        <f>IF(H1406="",DATE(2099,12,31),H1406)</f>
        <v/>
      </c>
      <c r="J1406" s="23">
        <f>F1406*E1406</f>
        <v/>
      </c>
      <c r="K1406" s="23">
        <f>J1406*INDEX(Settings!$C$31:$C$36,MATCH(D1406,Settings!$B$31:$B$36,0))</f>
        <v/>
      </c>
      <c r="L1406" s="23">
        <f>J1406+K1406</f>
        <v/>
      </c>
      <c r="M1406" s="23">
        <f>MIN(L1406,Settings!$C$25)</f>
        <v/>
      </c>
      <c r="N1406" s="23">
        <f>IF(B1406="IT",L1406*Settings!$C$11+L1406*Settings!$C$12,M1406*Settings!$C$16+M1406*Settings!$C$17+L1406*Settings!$C$18+L1406*Settings!$C$19+L1406*Settings!$C$20+L1406*Settings!$C$21*Settings!$C$22)</f>
        <v/>
      </c>
      <c r="O1406" s="23">
        <f>IF(B1406="IT",J1406/Settings!$C$13,0)</f>
        <v/>
      </c>
      <c r="P1406" s="23">
        <f>L1406+N1406+O1406</f>
        <v/>
      </c>
    </row>
    <row r="1407">
      <c r="A1407" s="5" t="inlineStr">
        <is>
          <t>E02134</t>
        </is>
      </c>
      <c r="B1407" s="5" t="inlineStr">
        <is>
          <t>PL</t>
        </is>
      </c>
      <c r="C1407" s="5" t="inlineStr">
        <is>
          <t>Operations</t>
        </is>
      </c>
      <c r="D1407" s="5" t="inlineStr">
        <is>
          <t>L5</t>
        </is>
      </c>
      <c r="E1407" s="5" t="n">
        <v>1</v>
      </c>
      <c r="F1407" s="5" t="n">
        <v>51500</v>
      </c>
      <c r="G1407" s="41" t="n">
        <v>45395</v>
      </c>
      <c r="H1407" s="41" t="n"/>
      <c r="I1407" s="42">
        <f>IF(H1407="",DATE(2099,12,31),H1407)</f>
        <v/>
      </c>
      <c r="J1407" s="23">
        <f>F1407*E1407</f>
        <v/>
      </c>
      <c r="K1407" s="23">
        <f>J1407*INDEX(Settings!$C$31:$C$36,MATCH(D1407,Settings!$B$31:$B$36,0))</f>
        <v/>
      </c>
      <c r="L1407" s="23">
        <f>J1407+K1407</f>
        <v/>
      </c>
      <c r="M1407" s="23">
        <f>MIN(L1407,Settings!$C$25)</f>
        <v/>
      </c>
      <c r="N1407" s="23">
        <f>IF(B1407="IT",L1407*Settings!$C$11+L1407*Settings!$C$12,M1407*Settings!$C$16+M1407*Settings!$C$17+L1407*Settings!$C$18+L1407*Settings!$C$19+L1407*Settings!$C$20+L1407*Settings!$C$21*Settings!$C$22)</f>
        <v/>
      </c>
      <c r="O1407" s="23">
        <f>IF(B1407="IT",J1407/Settings!$C$13,0)</f>
        <v/>
      </c>
      <c r="P1407" s="23">
        <f>L1407+N1407+O1407</f>
        <v/>
      </c>
    </row>
    <row r="1408">
      <c r="A1408" s="5" t="inlineStr">
        <is>
          <t>E02135</t>
        </is>
      </c>
      <c r="B1408" s="5" t="inlineStr">
        <is>
          <t>IT</t>
        </is>
      </c>
      <c r="C1408" s="5" t="inlineStr">
        <is>
          <t>Sales</t>
        </is>
      </c>
      <c r="D1408" s="5" t="inlineStr">
        <is>
          <t>L2</t>
        </is>
      </c>
      <c r="E1408" s="5" t="n">
        <v>1</v>
      </c>
      <c r="F1408" s="5" t="n">
        <v>32750</v>
      </c>
      <c r="G1408" s="41" t="n">
        <v>45518</v>
      </c>
      <c r="H1408" s="41" t="n"/>
      <c r="I1408" s="42">
        <f>IF(H1408="",DATE(2099,12,31),H1408)</f>
        <v/>
      </c>
      <c r="J1408" s="23">
        <f>F1408*E1408</f>
        <v/>
      </c>
      <c r="K1408" s="23">
        <f>J1408*INDEX(Settings!$C$31:$C$36,MATCH(D1408,Settings!$B$31:$B$36,0))</f>
        <v/>
      </c>
      <c r="L1408" s="23">
        <f>J1408+K1408</f>
        <v/>
      </c>
      <c r="M1408" s="23">
        <f>MIN(L1408,Settings!$C$25)</f>
        <v/>
      </c>
      <c r="N1408" s="23">
        <f>IF(B1408="IT",L1408*Settings!$C$11+L1408*Settings!$C$12,M1408*Settings!$C$16+M1408*Settings!$C$17+L1408*Settings!$C$18+L1408*Settings!$C$19+L1408*Settings!$C$20+L1408*Settings!$C$21*Settings!$C$22)</f>
        <v/>
      </c>
      <c r="O1408" s="23">
        <f>IF(B1408="IT",J1408/Settings!$C$13,0)</f>
        <v/>
      </c>
      <c r="P1408" s="23">
        <f>L1408+N1408+O1408</f>
        <v/>
      </c>
    </row>
    <row r="1409">
      <c r="A1409" s="5" t="inlineStr">
        <is>
          <t>E02136</t>
        </is>
      </c>
      <c r="B1409" s="5" t="inlineStr">
        <is>
          <t>PL</t>
        </is>
      </c>
      <c r="C1409" s="5" t="inlineStr">
        <is>
          <t>Customer Service</t>
        </is>
      </c>
      <c r="D1409" s="5" t="inlineStr">
        <is>
          <t>L4</t>
        </is>
      </c>
      <c r="E1409" s="5" t="n">
        <v>1</v>
      </c>
      <c r="F1409" s="5" t="n">
        <v>40250</v>
      </c>
      <c r="G1409" s="41" t="n">
        <v>45726</v>
      </c>
      <c r="H1409" s="41" t="n"/>
      <c r="I1409" s="42">
        <f>IF(H1409="",DATE(2099,12,31),H1409)</f>
        <v/>
      </c>
      <c r="J1409" s="23">
        <f>F1409*E1409</f>
        <v/>
      </c>
      <c r="K1409" s="23">
        <f>J1409*INDEX(Settings!$C$31:$C$36,MATCH(D1409,Settings!$B$31:$B$36,0))</f>
        <v/>
      </c>
      <c r="L1409" s="23">
        <f>J1409+K1409</f>
        <v/>
      </c>
      <c r="M1409" s="23">
        <f>MIN(L1409,Settings!$C$25)</f>
        <v/>
      </c>
      <c r="N1409" s="23">
        <f>IF(B1409="IT",L1409*Settings!$C$11+L1409*Settings!$C$12,M1409*Settings!$C$16+M1409*Settings!$C$17+L1409*Settings!$C$18+L1409*Settings!$C$19+L1409*Settings!$C$20+L1409*Settings!$C$21*Settings!$C$22)</f>
        <v/>
      </c>
      <c r="O1409" s="23">
        <f>IF(B1409="IT",J1409/Settings!$C$13,0)</f>
        <v/>
      </c>
      <c r="P1409" s="23">
        <f>L1409+N1409+O1409</f>
        <v/>
      </c>
    </row>
    <row r="1410">
      <c r="A1410" s="5" t="inlineStr">
        <is>
          <t>E02139</t>
        </is>
      </c>
      <c r="B1410" s="5" t="inlineStr">
        <is>
          <t>IT</t>
        </is>
      </c>
      <c r="C1410" s="5" t="inlineStr">
        <is>
          <t>Customer Service</t>
        </is>
      </c>
      <c r="D1410" s="5" t="inlineStr">
        <is>
          <t>L5</t>
        </is>
      </c>
      <c r="E1410" s="5" t="n">
        <v>1</v>
      </c>
      <c r="F1410" s="5" t="n">
        <v>68500</v>
      </c>
      <c r="G1410" s="41" t="n">
        <v>42778</v>
      </c>
      <c r="H1410" s="41" t="n">
        <v>45957</v>
      </c>
      <c r="I1410" s="42">
        <f>IF(H1410="",DATE(2099,12,31),H1410)</f>
        <v/>
      </c>
      <c r="J1410" s="23">
        <f>F1410*E1410</f>
        <v/>
      </c>
      <c r="K1410" s="23">
        <f>J1410*INDEX(Settings!$C$31:$C$36,MATCH(D1410,Settings!$B$31:$B$36,0))</f>
        <v/>
      </c>
      <c r="L1410" s="23">
        <f>J1410+K1410</f>
        <v/>
      </c>
      <c r="M1410" s="23">
        <f>MIN(L1410,Settings!$C$25)</f>
        <v/>
      </c>
      <c r="N1410" s="23">
        <f>IF(B1410="IT",L1410*Settings!$C$11+L1410*Settings!$C$12,M1410*Settings!$C$16+M1410*Settings!$C$17+L1410*Settings!$C$18+L1410*Settings!$C$19+L1410*Settings!$C$20+L1410*Settings!$C$21*Settings!$C$22)</f>
        <v/>
      </c>
      <c r="O1410" s="23">
        <f>IF(B1410="IT",J1410/Settings!$C$13,0)</f>
        <v/>
      </c>
      <c r="P1410" s="23">
        <f>L1410+N1410+O1410</f>
        <v/>
      </c>
    </row>
    <row r="1411">
      <c r="A1411" s="5" t="inlineStr">
        <is>
          <t>E02140</t>
        </is>
      </c>
      <c r="B1411" s="5" t="inlineStr">
        <is>
          <t>PL</t>
        </is>
      </c>
      <c r="C1411" s="5" t="inlineStr">
        <is>
          <t>Operations</t>
        </is>
      </c>
      <c r="D1411" s="5" t="inlineStr">
        <is>
          <t>L4</t>
        </is>
      </c>
      <c r="E1411" s="5" t="n">
        <v>0.8</v>
      </c>
      <c r="F1411" s="5" t="n">
        <v>38800</v>
      </c>
      <c r="G1411" s="41" t="n">
        <v>43632</v>
      </c>
      <c r="H1411" s="41" t="n"/>
      <c r="I1411" s="42">
        <f>IF(H1411="",DATE(2099,12,31),H1411)</f>
        <v/>
      </c>
      <c r="J1411" s="23">
        <f>F1411*E1411</f>
        <v/>
      </c>
      <c r="K1411" s="23">
        <f>J1411*INDEX(Settings!$C$31:$C$36,MATCH(D1411,Settings!$B$31:$B$36,0))</f>
        <v/>
      </c>
      <c r="L1411" s="23">
        <f>J1411+K1411</f>
        <v/>
      </c>
      <c r="M1411" s="23">
        <f>MIN(L1411,Settings!$C$25)</f>
        <v/>
      </c>
      <c r="N1411" s="23">
        <f>IF(B1411="IT",L1411*Settings!$C$11+L1411*Settings!$C$12,M1411*Settings!$C$16+M1411*Settings!$C$17+L1411*Settings!$C$18+L1411*Settings!$C$19+L1411*Settings!$C$20+L1411*Settings!$C$21*Settings!$C$22)</f>
        <v/>
      </c>
      <c r="O1411" s="23">
        <f>IF(B1411="IT",J1411/Settings!$C$13,0)</f>
        <v/>
      </c>
      <c r="P1411" s="23">
        <f>L1411+N1411+O1411</f>
        <v/>
      </c>
    </row>
    <row r="1412">
      <c r="A1412" s="5" t="inlineStr">
        <is>
          <t>E02145</t>
        </is>
      </c>
      <c r="B1412" s="5" t="inlineStr">
        <is>
          <t>PL</t>
        </is>
      </c>
      <c r="C1412" s="5" t="inlineStr">
        <is>
          <t>Operations</t>
        </is>
      </c>
      <c r="D1412" s="5" t="inlineStr">
        <is>
          <t>L1</t>
        </is>
      </c>
      <c r="E1412" s="5" t="n">
        <v>1</v>
      </c>
      <c r="F1412" s="5" t="n">
        <v>16900</v>
      </c>
      <c r="G1412" s="41" t="n">
        <v>46029</v>
      </c>
      <c r="H1412" s="41" t="n">
        <v>46104</v>
      </c>
      <c r="I1412" s="42">
        <f>IF(H1412="",DATE(2099,12,31),H1412)</f>
        <v/>
      </c>
      <c r="J1412" s="23">
        <f>F1412*E1412</f>
        <v/>
      </c>
      <c r="K1412" s="23">
        <f>J1412*INDEX(Settings!$C$31:$C$36,MATCH(D1412,Settings!$B$31:$B$36,0))</f>
        <v/>
      </c>
      <c r="L1412" s="23">
        <f>J1412+K1412</f>
        <v/>
      </c>
      <c r="M1412" s="23">
        <f>MIN(L1412,Settings!$C$25)</f>
        <v/>
      </c>
      <c r="N1412" s="23">
        <f>IF(B1412="IT",L1412*Settings!$C$11+L1412*Settings!$C$12,M1412*Settings!$C$16+M1412*Settings!$C$17+L1412*Settings!$C$18+L1412*Settings!$C$19+L1412*Settings!$C$20+L1412*Settings!$C$21*Settings!$C$22)</f>
        <v/>
      </c>
      <c r="O1412" s="23">
        <f>IF(B1412="IT",J1412/Settings!$C$13,0)</f>
        <v/>
      </c>
      <c r="P1412" s="23">
        <f>L1412+N1412+O1412</f>
        <v/>
      </c>
    </row>
    <row r="1413">
      <c r="A1413" s="5" t="inlineStr">
        <is>
          <t>E02147</t>
        </is>
      </c>
      <c r="B1413" s="5" t="inlineStr">
        <is>
          <t>IT</t>
        </is>
      </c>
      <c r="C1413" s="5" t="inlineStr">
        <is>
          <t>Operations</t>
        </is>
      </c>
      <c r="D1413" s="5" t="inlineStr">
        <is>
          <t>L1</t>
        </is>
      </c>
      <c r="E1413" s="5" t="n">
        <v>1</v>
      </c>
      <c r="F1413" s="5" t="n">
        <v>28400</v>
      </c>
      <c r="G1413" s="41" t="n">
        <v>44220</v>
      </c>
      <c r="H1413" s="41" t="n"/>
      <c r="I1413" s="42">
        <f>IF(H1413="",DATE(2099,12,31),H1413)</f>
        <v/>
      </c>
      <c r="J1413" s="23">
        <f>F1413*E1413</f>
        <v/>
      </c>
      <c r="K1413" s="23">
        <f>J1413*INDEX(Settings!$C$31:$C$36,MATCH(D1413,Settings!$B$31:$B$36,0))</f>
        <v/>
      </c>
      <c r="L1413" s="23">
        <f>J1413+K1413</f>
        <v/>
      </c>
      <c r="M1413" s="23">
        <f>MIN(L1413,Settings!$C$25)</f>
        <v/>
      </c>
      <c r="N1413" s="23">
        <f>IF(B1413="IT",L1413*Settings!$C$11+L1413*Settings!$C$12,M1413*Settings!$C$16+M1413*Settings!$C$17+L1413*Settings!$C$18+L1413*Settings!$C$19+L1413*Settings!$C$20+L1413*Settings!$C$21*Settings!$C$22)</f>
        <v/>
      </c>
      <c r="O1413" s="23">
        <f>IF(B1413="IT",J1413/Settings!$C$13,0)</f>
        <v/>
      </c>
      <c r="P1413" s="23">
        <f>L1413+N1413+O1413</f>
        <v/>
      </c>
    </row>
    <row r="1414">
      <c r="A1414" s="5" t="inlineStr">
        <is>
          <t>E02148</t>
        </is>
      </c>
      <c r="B1414" s="5" t="inlineStr">
        <is>
          <t>PL</t>
        </is>
      </c>
      <c r="C1414" s="5" t="inlineStr">
        <is>
          <t>Operations</t>
        </is>
      </c>
      <c r="D1414" s="5" t="inlineStr">
        <is>
          <t>L3</t>
        </is>
      </c>
      <c r="E1414" s="5" t="n">
        <v>1</v>
      </c>
      <c r="F1414" s="5" t="n">
        <v>35200</v>
      </c>
      <c r="G1414" s="41" t="n">
        <v>44571</v>
      </c>
      <c r="H1414" s="41" t="n"/>
      <c r="I1414" s="42">
        <f>IF(H1414="",DATE(2099,12,31),H1414)</f>
        <v/>
      </c>
      <c r="J1414" s="23">
        <f>F1414*E1414</f>
        <v/>
      </c>
      <c r="K1414" s="23">
        <f>J1414*INDEX(Settings!$C$31:$C$36,MATCH(D1414,Settings!$B$31:$B$36,0))</f>
        <v/>
      </c>
      <c r="L1414" s="23">
        <f>J1414+K1414</f>
        <v/>
      </c>
      <c r="M1414" s="23">
        <f>MIN(L1414,Settings!$C$25)</f>
        <v/>
      </c>
      <c r="N1414" s="23">
        <f>IF(B1414="IT",L1414*Settings!$C$11+L1414*Settings!$C$12,M1414*Settings!$C$16+M1414*Settings!$C$17+L1414*Settings!$C$18+L1414*Settings!$C$19+L1414*Settings!$C$20+L1414*Settings!$C$21*Settings!$C$22)</f>
        <v/>
      </c>
      <c r="O1414" s="23">
        <f>IF(B1414="IT",J1414/Settings!$C$13,0)</f>
        <v/>
      </c>
      <c r="P1414" s="23">
        <f>L1414+N1414+O1414</f>
        <v/>
      </c>
    </row>
    <row r="1415">
      <c r="A1415" s="5" t="inlineStr">
        <is>
          <t>E02150</t>
        </is>
      </c>
      <c r="B1415" s="5" t="inlineStr">
        <is>
          <t>IT</t>
        </is>
      </c>
      <c r="C1415" s="5" t="inlineStr">
        <is>
          <t>Tech</t>
        </is>
      </c>
      <c r="D1415" s="5" t="inlineStr">
        <is>
          <t>L4</t>
        </is>
      </c>
      <c r="E1415" s="5" t="n">
        <v>1</v>
      </c>
      <c r="F1415" s="5" t="n">
        <v>67950</v>
      </c>
      <c r="G1415" s="41" t="n">
        <v>45922</v>
      </c>
      <c r="H1415" s="41" t="n">
        <v>46125</v>
      </c>
      <c r="I1415" s="42">
        <f>IF(H1415="",DATE(2099,12,31),H1415)</f>
        <v/>
      </c>
      <c r="J1415" s="23">
        <f>F1415*E1415</f>
        <v/>
      </c>
      <c r="K1415" s="23">
        <f>J1415*INDEX(Settings!$C$31:$C$36,MATCH(D1415,Settings!$B$31:$B$36,0))</f>
        <v/>
      </c>
      <c r="L1415" s="23">
        <f>J1415+K1415</f>
        <v/>
      </c>
      <c r="M1415" s="23">
        <f>MIN(L1415,Settings!$C$25)</f>
        <v/>
      </c>
      <c r="N1415" s="23">
        <f>IF(B1415="IT",L1415*Settings!$C$11+L1415*Settings!$C$12,M1415*Settings!$C$16+M1415*Settings!$C$17+L1415*Settings!$C$18+L1415*Settings!$C$19+L1415*Settings!$C$20+L1415*Settings!$C$21*Settings!$C$22)</f>
        <v/>
      </c>
      <c r="O1415" s="23">
        <f>IF(B1415="IT",J1415/Settings!$C$13,0)</f>
        <v/>
      </c>
      <c r="P1415" s="23">
        <f>L1415+N1415+O1415</f>
        <v/>
      </c>
    </row>
    <row r="1416">
      <c r="A1416" s="5" t="inlineStr">
        <is>
          <t>E02151</t>
        </is>
      </c>
      <c r="B1416" s="5" t="inlineStr">
        <is>
          <t>PL</t>
        </is>
      </c>
      <c r="C1416" s="5" t="inlineStr">
        <is>
          <t>Customer Service</t>
        </is>
      </c>
      <c r="D1416" s="5" t="inlineStr">
        <is>
          <t>L2</t>
        </is>
      </c>
      <c r="E1416" s="5" t="n">
        <v>1</v>
      </c>
      <c r="F1416" s="5" t="n">
        <v>22850</v>
      </c>
      <c r="G1416" s="41" t="n">
        <v>42943</v>
      </c>
      <c r="H1416" s="41" t="n"/>
      <c r="I1416" s="42">
        <f>IF(H1416="",DATE(2099,12,31),H1416)</f>
        <v/>
      </c>
      <c r="J1416" s="23">
        <f>F1416*E1416</f>
        <v/>
      </c>
      <c r="K1416" s="23">
        <f>J1416*INDEX(Settings!$C$31:$C$36,MATCH(D1416,Settings!$B$31:$B$36,0))</f>
        <v/>
      </c>
      <c r="L1416" s="23">
        <f>J1416+K1416</f>
        <v/>
      </c>
      <c r="M1416" s="23">
        <f>MIN(L1416,Settings!$C$25)</f>
        <v/>
      </c>
      <c r="N1416" s="23">
        <f>IF(B1416="IT",L1416*Settings!$C$11+L1416*Settings!$C$12,M1416*Settings!$C$16+M1416*Settings!$C$17+L1416*Settings!$C$18+L1416*Settings!$C$19+L1416*Settings!$C$20+L1416*Settings!$C$21*Settings!$C$22)</f>
        <v/>
      </c>
      <c r="O1416" s="23">
        <f>IF(B1416="IT",J1416/Settings!$C$13,0)</f>
        <v/>
      </c>
      <c r="P1416" s="23">
        <f>L1416+N1416+O1416</f>
        <v/>
      </c>
    </row>
    <row r="1417">
      <c r="A1417" s="5" t="inlineStr">
        <is>
          <t>E02152</t>
        </is>
      </c>
      <c r="B1417" s="5" t="inlineStr">
        <is>
          <t>PL</t>
        </is>
      </c>
      <c r="C1417" s="5" t="inlineStr">
        <is>
          <t>Operations</t>
        </is>
      </c>
      <c r="D1417" s="5" t="inlineStr">
        <is>
          <t>L5</t>
        </is>
      </c>
      <c r="E1417" s="5" t="n">
        <v>0.8</v>
      </c>
      <c r="F1417" s="5" t="n">
        <v>67300</v>
      </c>
      <c r="G1417" s="41" t="n">
        <v>45436</v>
      </c>
      <c r="H1417" s="41" t="n"/>
      <c r="I1417" s="42">
        <f>IF(H1417="",DATE(2099,12,31),H1417)</f>
        <v/>
      </c>
      <c r="J1417" s="23">
        <f>F1417*E1417</f>
        <v/>
      </c>
      <c r="K1417" s="23">
        <f>J1417*INDEX(Settings!$C$31:$C$36,MATCH(D1417,Settings!$B$31:$B$36,0))</f>
        <v/>
      </c>
      <c r="L1417" s="23">
        <f>J1417+K1417</f>
        <v/>
      </c>
      <c r="M1417" s="23">
        <f>MIN(L1417,Settings!$C$25)</f>
        <v/>
      </c>
      <c r="N1417" s="23">
        <f>IF(B1417="IT",L1417*Settings!$C$11+L1417*Settings!$C$12,M1417*Settings!$C$16+M1417*Settings!$C$17+L1417*Settings!$C$18+L1417*Settings!$C$19+L1417*Settings!$C$20+L1417*Settings!$C$21*Settings!$C$22)</f>
        <v/>
      </c>
      <c r="O1417" s="23">
        <f>IF(B1417="IT",J1417/Settings!$C$13,0)</f>
        <v/>
      </c>
      <c r="P1417" s="23">
        <f>L1417+N1417+O1417</f>
        <v/>
      </c>
    </row>
    <row r="1418">
      <c r="A1418" s="5" t="inlineStr">
        <is>
          <t>E02153</t>
        </is>
      </c>
      <c r="B1418" s="5" t="inlineStr">
        <is>
          <t>IT</t>
        </is>
      </c>
      <c r="C1418" s="5" t="inlineStr">
        <is>
          <t>Operations</t>
        </is>
      </c>
      <c r="D1418" s="5" t="inlineStr">
        <is>
          <t>L4</t>
        </is>
      </c>
      <c r="E1418" s="5" t="n">
        <v>1</v>
      </c>
      <c r="F1418" s="5" t="n">
        <v>46450</v>
      </c>
      <c r="G1418" s="41" t="n">
        <v>44759</v>
      </c>
      <c r="H1418" s="41" t="n"/>
      <c r="I1418" s="42">
        <f>IF(H1418="",DATE(2099,12,31),H1418)</f>
        <v/>
      </c>
      <c r="J1418" s="23">
        <f>F1418*E1418</f>
        <v/>
      </c>
      <c r="K1418" s="23">
        <f>J1418*INDEX(Settings!$C$31:$C$36,MATCH(D1418,Settings!$B$31:$B$36,0))</f>
        <v/>
      </c>
      <c r="L1418" s="23">
        <f>J1418+K1418</f>
        <v/>
      </c>
      <c r="M1418" s="23">
        <f>MIN(L1418,Settings!$C$25)</f>
        <v/>
      </c>
      <c r="N1418" s="23">
        <f>IF(B1418="IT",L1418*Settings!$C$11+L1418*Settings!$C$12,M1418*Settings!$C$16+M1418*Settings!$C$17+L1418*Settings!$C$18+L1418*Settings!$C$19+L1418*Settings!$C$20+L1418*Settings!$C$21*Settings!$C$22)</f>
        <v/>
      </c>
      <c r="O1418" s="23">
        <f>IF(B1418="IT",J1418/Settings!$C$13,0)</f>
        <v/>
      </c>
      <c r="P1418" s="23">
        <f>L1418+N1418+O1418</f>
        <v/>
      </c>
    </row>
    <row r="1419">
      <c r="A1419" s="5" t="inlineStr">
        <is>
          <t>E02154</t>
        </is>
      </c>
      <c r="B1419" s="5" t="inlineStr">
        <is>
          <t>PL</t>
        </is>
      </c>
      <c r="C1419" s="5" t="inlineStr">
        <is>
          <t>Customer Service</t>
        </is>
      </c>
      <c r="D1419" s="5" t="inlineStr">
        <is>
          <t>L1</t>
        </is>
      </c>
      <c r="E1419" s="5" t="n">
        <v>1</v>
      </c>
      <c r="F1419" s="5" t="n">
        <v>14750</v>
      </c>
      <c r="G1419" s="41" t="n">
        <v>45932</v>
      </c>
      <c r="H1419" s="41" t="n">
        <v>46181</v>
      </c>
      <c r="I1419" s="42">
        <f>IF(H1419="",DATE(2099,12,31),H1419)</f>
        <v/>
      </c>
      <c r="J1419" s="23">
        <f>F1419*E1419</f>
        <v/>
      </c>
      <c r="K1419" s="23">
        <f>J1419*INDEX(Settings!$C$31:$C$36,MATCH(D1419,Settings!$B$31:$B$36,0))</f>
        <v/>
      </c>
      <c r="L1419" s="23">
        <f>J1419+K1419</f>
        <v/>
      </c>
      <c r="M1419" s="23">
        <f>MIN(L1419,Settings!$C$25)</f>
        <v/>
      </c>
      <c r="N1419" s="23">
        <f>IF(B1419="IT",L1419*Settings!$C$11+L1419*Settings!$C$12,M1419*Settings!$C$16+M1419*Settings!$C$17+L1419*Settings!$C$18+L1419*Settings!$C$19+L1419*Settings!$C$20+L1419*Settings!$C$21*Settings!$C$22)</f>
        <v/>
      </c>
      <c r="O1419" s="23">
        <f>IF(B1419="IT",J1419/Settings!$C$13,0)</f>
        <v/>
      </c>
      <c r="P1419" s="23">
        <f>L1419+N1419+O1419</f>
        <v/>
      </c>
    </row>
    <row r="1420">
      <c r="A1420" s="5" t="inlineStr">
        <is>
          <t>E02155</t>
        </is>
      </c>
      <c r="B1420" s="5" t="inlineStr">
        <is>
          <t>IT</t>
        </is>
      </c>
      <c r="C1420" s="5" t="inlineStr">
        <is>
          <t>Operations</t>
        </is>
      </c>
      <c r="D1420" s="5" t="inlineStr">
        <is>
          <t>L2</t>
        </is>
      </c>
      <c r="E1420" s="5" t="n">
        <v>1</v>
      </c>
      <c r="F1420" s="5" t="n">
        <v>34350</v>
      </c>
      <c r="G1420" s="41" t="n">
        <v>45451</v>
      </c>
      <c r="H1420" s="41" t="n"/>
      <c r="I1420" s="42">
        <f>IF(H1420="",DATE(2099,12,31),H1420)</f>
        <v/>
      </c>
      <c r="J1420" s="23">
        <f>F1420*E1420</f>
        <v/>
      </c>
      <c r="K1420" s="23">
        <f>J1420*INDEX(Settings!$C$31:$C$36,MATCH(D1420,Settings!$B$31:$B$36,0))</f>
        <v/>
      </c>
      <c r="L1420" s="23">
        <f>J1420+K1420</f>
        <v/>
      </c>
      <c r="M1420" s="23">
        <f>MIN(L1420,Settings!$C$25)</f>
        <v/>
      </c>
      <c r="N1420" s="23">
        <f>IF(B1420="IT",L1420*Settings!$C$11+L1420*Settings!$C$12,M1420*Settings!$C$16+M1420*Settings!$C$17+L1420*Settings!$C$18+L1420*Settings!$C$19+L1420*Settings!$C$20+L1420*Settings!$C$21*Settings!$C$22)</f>
        <v/>
      </c>
      <c r="O1420" s="23">
        <f>IF(B1420="IT",J1420/Settings!$C$13,0)</f>
        <v/>
      </c>
      <c r="P1420" s="23">
        <f>L1420+N1420+O1420</f>
        <v/>
      </c>
    </row>
    <row r="1421">
      <c r="A1421" s="5" t="inlineStr">
        <is>
          <t>E02156</t>
        </is>
      </c>
      <c r="B1421" s="5" t="inlineStr">
        <is>
          <t>IT</t>
        </is>
      </c>
      <c r="C1421" s="5" t="inlineStr">
        <is>
          <t>Operations</t>
        </is>
      </c>
      <c r="D1421" s="5" t="inlineStr">
        <is>
          <t>L2</t>
        </is>
      </c>
      <c r="E1421" s="5" t="n">
        <v>1</v>
      </c>
      <c r="F1421" s="5" t="n">
        <v>30400</v>
      </c>
      <c r="G1421" s="41" t="n">
        <v>44976</v>
      </c>
      <c r="H1421" s="41" t="n"/>
      <c r="I1421" s="42">
        <f>IF(H1421="",DATE(2099,12,31),H1421)</f>
        <v/>
      </c>
      <c r="J1421" s="23">
        <f>F1421*E1421</f>
        <v/>
      </c>
      <c r="K1421" s="23">
        <f>J1421*INDEX(Settings!$C$31:$C$36,MATCH(D1421,Settings!$B$31:$B$36,0))</f>
        <v/>
      </c>
      <c r="L1421" s="23">
        <f>J1421+K1421</f>
        <v/>
      </c>
      <c r="M1421" s="23">
        <f>MIN(L1421,Settings!$C$25)</f>
        <v/>
      </c>
      <c r="N1421" s="23">
        <f>IF(B1421="IT",L1421*Settings!$C$11+L1421*Settings!$C$12,M1421*Settings!$C$16+M1421*Settings!$C$17+L1421*Settings!$C$18+L1421*Settings!$C$19+L1421*Settings!$C$20+L1421*Settings!$C$21*Settings!$C$22)</f>
        <v/>
      </c>
      <c r="O1421" s="23">
        <f>IF(B1421="IT",J1421/Settings!$C$13,0)</f>
        <v/>
      </c>
      <c r="P1421" s="23">
        <f>L1421+N1421+O1421</f>
        <v/>
      </c>
    </row>
    <row r="1422">
      <c r="A1422" s="5" t="inlineStr">
        <is>
          <t>E02160</t>
        </is>
      </c>
      <c r="B1422" s="5" t="inlineStr">
        <is>
          <t>IT</t>
        </is>
      </c>
      <c r="C1422" s="5" t="inlineStr">
        <is>
          <t>Finance</t>
        </is>
      </c>
      <c r="D1422" s="5" t="inlineStr">
        <is>
          <t>L5</t>
        </is>
      </c>
      <c r="E1422" s="5" t="n">
        <v>1</v>
      </c>
      <c r="F1422" s="5" t="n">
        <v>75100</v>
      </c>
      <c r="G1422" s="41" t="n">
        <v>46004</v>
      </c>
      <c r="H1422" s="41" t="n"/>
      <c r="I1422" s="42">
        <f>IF(H1422="",DATE(2099,12,31),H1422)</f>
        <v/>
      </c>
      <c r="J1422" s="23">
        <f>F1422*E1422</f>
        <v/>
      </c>
      <c r="K1422" s="23">
        <f>J1422*INDEX(Settings!$C$31:$C$36,MATCH(D1422,Settings!$B$31:$B$36,0))</f>
        <v/>
      </c>
      <c r="L1422" s="23">
        <f>J1422+K1422</f>
        <v/>
      </c>
      <c r="M1422" s="23">
        <f>MIN(L1422,Settings!$C$25)</f>
        <v/>
      </c>
      <c r="N1422" s="23">
        <f>IF(B1422="IT",L1422*Settings!$C$11+L1422*Settings!$C$12,M1422*Settings!$C$16+M1422*Settings!$C$17+L1422*Settings!$C$18+L1422*Settings!$C$19+L1422*Settings!$C$20+L1422*Settings!$C$21*Settings!$C$22)</f>
        <v/>
      </c>
      <c r="O1422" s="23">
        <f>IF(B1422="IT",J1422/Settings!$C$13,0)</f>
        <v/>
      </c>
      <c r="P1422" s="23">
        <f>L1422+N1422+O1422</f>
        <v/>
      </c>
    </row>
    <row r="1423">
      <c r="A1423" s="5" t="inlineStr">
        <is>
          <t>E02161</t>
        </is>
      </c>
      <c r="B1423" s="5" t="inlineStr">
        <is>
          <t>IT</t>
        </is>
      </c>
      <c r="C1423" s="5" t="inlineStr">
        <is>
          <t>Customer Service</t>
        </is>
      </c>
      <c r="D1423" s="5" t="inlineStr">
        <is>
          <t>L2</t>
        </is>
      </c>
      <c r="E1423" s="5" t="n">
        <v>1</v>
      </c>
      <c r="F1423" s="5" t="n">
        <v>28150</v>
      </c>
      <c r="G1423" s="41" t="n">
        <v>41097</v>
      </c>
      <c r="H1423" s="41" t="n"/>
      <c r="I1423" s="42">
        <f>IF(H1423="",DATE(2099,12,31),H1423)</f>
        <v/>
      </c>
      <c r="J1423" s="23">
        <f>F1423*E1423</f>
        <v/>
      </c>
      <c r="K1423" s="23">
        <f>J1423*INDEX(Settings!$C$31:$C$36,MATCH(D1423,Settings!$B$31:$B$36,0))</f>
        <v/>
      </c>
      <c r="L1423" s="23">
        <f>J1423+K1423</f>
        <v/>
      </c>
      <c r="M1423" s="23">
        <f>MIN(L1423,Settings!$C$25)</f>
        <v/>
      </c>
      <c r="N1423" s="23">
        <f>IF(B1423="IT",L1423*Settings!$C$11+L1423*Settings!$C$12,M1423*Settings!$C$16+M1423*Settings!$C$17+L1423*Settings!$C$18+L1423*Settings!$C$19+L1423*Settings!$C$20+L1423*Settings!$C$21*Settings!$C$22)</f>
        <v/>
      </c>
      <c r="O1423" s="23">
        <f>IF(B1423="IT",J1423/Settings!$C$13,0)</f>
        <v/>
      </c>
      <c r="P1423" s="23">
        <f>L1423+N1423+O1423</f>
        <v/>
      </c>
    </row>
    <row r="1424">
      <c r="A1424" s="5" t="inlineStr">
        <is>
          <t>E02162</t>
        </is>
      </c>
      <c r="B1424" s="5" t="inlineStr">
        <is>
          <t>PL</t>
        </is>
      </c>
      <c r="C1424" s="5" t="inlineStr">
        <is>
          <t>HR</t>
        </is>
      </c>
      <c r="D1424" s="5" t="inlineStr">
        <is>
          <t>L4</t>
        </is>
      </c>
      <c r="E1424" s="5" t="n">
        <v>1</v>
      </c>
      <c r="F1424" s="5" t="n">
        <v>47200</v>
      </c>
      <c r="G1424" s="41" t="n">
        <v>42501</v>
      </c>
      <c r="H1424" s="41" t="n"/>
      <c r="I1424" s="42">
        <f>IF(H1424="",DATE(2099,12,31),H1424)</f>
        <v/>
      </c>
      <c r="J1424" s="23">
        <f>F1424*E1424</f>
        <v/>
      </c>
      <c r="K1424" s="23">
        <f>J1424*INDEX(Settings!$C$31:$C$36,MATCH(D1424,Settings!$B$31:$B$36,0))</f>
        <v/>
      </c>
      <c r="L1424" s="23">
        <f>J1424+K1424</f>
        <v/>
      </c>
      <c r="M1424" s="23">
        <f>MIN(L1424,Settings!$C$25)</f>
        <v/>
      </c>
      <c r="N1424" s="23">
        <f>IF(B1424="IT",L1424*Settings!$C$11+L1424*Settings!$C$12,M1424*Settings!$C$16+M1424*Settings!$C$17+L1424*Settings!$C$18+L1424*Settings!$C$19+L1424*Settings!$C$20+L1424*Settings!$C$21*Settings!$C$22)</f>
        <v/>
      </c>
      <c r="O1424" s="23">
        <f>IF(B1424="IT",J1424/Settings!$C$13,0)</f>
        <v/>
      </c>
      <c r="P1424" s="23">
        <f>L1424+N1424+O1424</f>
        <v/>
      </c>
    </row>
    <row r="1425">
      <c r="A1425" s="5" t="inlineStr">
        <is>
          <t>E02163</t>
        </is>
      </c>
      <c r="B1425" s="5" t="inlineStr">
        <is>
          <t>PL</t>
        </is>
      </c>
      <c r="C1425" s="5" t="inlineStr">
        <is>
          <t>HR</t>
        </is>
      </c>
      <c r="D1425" s="5" t="inlineStr">
        <is>
          <t>L1</t>
        </is>
      </c>
      <c r="E1425" s="5" t="n">
        <v>1</v>
      </c>
      <c r="F1425" s="5" t="n">
        <v>20000</v>
      </c>
      <c r="G1425" s="41" t="n">
        <v>45444</v>
      </c>
      <c r="H1425" s="41" t="n"/>
      <c r="I1425" s="42">
        <f>IF(H1425="",DATE(2099,12,31),H1425)</f>
        <v/>
      </c>
      <c r="J1425" s="23">
        <f>F1425*E1425</f>
        <v/>
      </c>
      <c r="K1425" s="23">
        <f>J1425*INDEX(Settings!$C$31:$C$36,MATCH(D1425,Settings!$B$31:$B$36,0))</f>
        <v/>
      </c>
      <c r="L1425" s="23">
        <f>J1425+K1425</f>
        <v/>
      </c>
      <c r="M1425" s="23">
        <f>MIN(L1425,Settings!$C$25)</f>
        <v/>
      </c>
      <c r="N1425" s="23">
        <f>IF(B1425="IT",L1425*Settings!$C$11+L1425*Settings!$C$12,M1425*Settings!$C$16+M1425*Settings!$C$17+L1425*Settings!$C$18+L1425*Settings!$C$19+L1425*Settings!$C$20+L1425*Settings!$C$21*Settings!$C$22)</f>
        <v/>
      </c>
      <c r="O1425" s="23">
        <f>IF(B1425="IT",J1425/Settings!$C$13,0)</f>
        <v/>
      </c>
      <c r="P1425" s="23">
        <f>L1425+N1425+O1425</f>
        <v/>
      </c>
    </row>
    <row r="1426">
      <c r="A1426" s="5" t="inlineStr">
        <is>
          <t>E02164</t>
        </is>
      </c>
      <c r="B1426" s="5" t="inlineStr">
        <is>
          <t>IT</t>
        </is>
      </c>
      <c r="C1426" s="5" t="inlineStr">
        <is>
          <t>Operations</t>
        </is>
      </c>
      <c r="D1426" s="5" t="inlineStr">
        <is>
          <t>L3</t>
        </is>
      </c>
      <c r="E1426" s="5" t="n">
        <v>1</v>
      </c>
      <c r="F1426" s="5" t="n">
        <v>46900</v>
      </c>
      <c r="G1426" s="41" t="n">
        <v>45881</v>
      </c>
      <c r="H1426" s="41" t="n"/>
      <c r="I1426" s="42">
        <f>IF(H1426="",DATE(2099,12,31),H1426)</f>
        <v/>
      </c>
      <c r="J1426" s="23">
        <f>F1426*E1426</f>
        <v/>
      </c>
      <c r="K1426" s="23">
        <f>J1426*INDEX(Settings!$C$31:$C$36,MATCH(D1426,Settings!$B$31:$B$36,0))</f>
        <v/>
      </c>
      <c r="L1426" s="23">
        <f>J1426+K1426</f>
        <v/>
      </c>
      <c r="M1426" s="23">
        <f>MIN(L1426,Settings!$C$25)</f>
        <v/>
      </c>
      <c r="N1426" s="23">
        <f>IF(B1426="IT",L1426*Settings!$C$11+L1426*Settings!$C$12,M1426*Settings!$C$16+M1426*Settings!$C$17+L1426*Settings!$C$18+L1426*Settings!$C$19+L1426*Settings!$C$20+L1426*Settings!$C$21*Settings!$C$22)</f>
        <v/>
      </c>
      <c r="O1426" s="23">
        <f>IF(B1426="IT",J1426/Settings!$C$13,0)</f>
        <v/>
      </c>
      <c r="P1426" s="23">
        <f>L1426+N1426+O1426</f>
        <v/>
      </c>
    </row>
    <row r="1427">
      <c r="A1427" s="5" t="inlineStr">
        <is>
          <t>E02165</t>
        </is>
      </c>
      <c r="B1427" s="5" t="inlineStr">
        <is>
          <t>PL</t>
        </is>
      </c>
      <c r="C1427" s="5" t="inlineStr">
        <is>
          <t>Customer Service</t>
        </is>
      </c>
      <c r="D1427" s="5" t="inlineStr">
        <is>
          <t>L3</t>
        </is>
      </c>
      <c r="E1427" s="5" t="n">
        <v>1</v>
      </c>
      <c r="F1427" s="5" t="n">
        <v>26950</v>
      </c>
      <c r="G1427" s="41" t="n">
        <v>45509</v>
      </c>
      <c r="H1427" s="41" t="n">
        <v>46139</v>
      </c>
      <c r="I1427" s="42">
        <f>IF(H1427="",DATE(2099,12,31),H1427)</f>
        <v/>
      </c>
      <c r="J1427" s="23">
        <f>F1427*E1427</f>
        <v/>
      </c>
      <c r="K1427" s="23">
        <f>J1427*INDEX(Settings!$C$31:$C$36,MATCH(D1427,Settings!$B$31:$B$36,0))</f>
        <v/>
      </c>
      <c r="L1427" s="23">
        <f>J1427+K1427</f>
        <v/>
      </c>
      <c r="M1427" s="23">
        <f>MIN(L1427,Settings!$C$25)</f>
        <v/>
      </c>
      <c r="N1427" s="23">
        <f>IF(B1427="IT",L1427*Settings!$C$11+L1427*Settings!$C$12,M1427*Settings!$C$16+M1427*Settings!$C$17+L1427*Settings!$C$18+L1427*Settings!$C$19+L1427*Settings!$C$20+L1427*Settings!$C$21*Settings!$C$22)</f>
        <v/>
      </c>
      <c r="O1427" s="23">
        <f>IF(B1427="IT",J1427/Settings!$C$13,0)</f>
        <v/>
      </c>
      <c r="P1427" s="23">
        <f>L1427+N1427+O1427</f>
        <v/>
      </c>
    </row>
    <row r="1428">
      <c r="A1428" s="5" t="inlineStr">
        <is>
          <t>E02166</t>
        </is>
      </c>
      <c r="B1428" s="5" t="inlineStr">
        <is>
          <t>PL</t>
        </is>
      </c>
      <c r="C1428" s="5" t="inlineStr">
        <is>
          <t>Tech</t>
        </is>
      </c>
      <c r="D1428" s="5" t="inlineStr">
        <is>
          <t>L1</t>
        </is>
      </c>
      <c r="E1428" s="5" t="n">
        <v>1</v>
      </c>
      <c r="F1428" s="5" t="n">
        <v>26900</v>
      </c>
      <c r="G1428" s="41" t="n">
        <v>43676</v>
      </c>
      <c r="H1428" s="41" t="n"/>
      <c r="I1428" s="42">
        <f>IF(H1428="",DATE(2099,12,31),H1428)</f>
        <v/>
      </c>
      <c r="J1428" s="23">
        <f>F1428*E1428</f>
        <v/>
      </c>
      <c r="K1428" s="23">
        <f>J1428*INDEX(Settings!$C$31:$C$36,MATCH(D1428,Settings!$B$31:$B$36,0))</f>
        <v/>
      </c>
      <c r="L1428" s="23">
        <f>J1428+K1428</f>
        <v/>
      </c>
      <c r="M1428" s="23">
        <f>MIN(L1428,Settings!$C$25)</f>
        <v/>
      </c>
      <c r="N1428" s="23">
        <f>IF(B1428="IT",L1428*Settings!$C$11+L1428*Settings!$C$12,M1428*Settings!$C$16+M1428*Settings!$C$17+L1428*Settings!$C$18+L1428*Settings!$C$19+L1428*Settings!$C$20+L1428*Settings!$C$21*Settings!$C$22)</f>
        <v/>
      </c>
      <c r="O1428" s="23">
        <f>IF(B1428="IT",J1428/Settings!$C$13,0)</f>
        <v/>
      </c>
      <c r="P1428" s="23">
        <f>L1428+N1428+O1428</f>
        <v/>
      </c>
    </row>
    <row r="1429">
      <c r="A1429" s="5" t="inlineStr">
        <is>
          <t>E02167</t>
        </is>
      </c>
      <c r="B1429" s="5" t="inlineStr">
        <is>
          <t>PL</t>
        </is>
      </c>
      <c r="C1429" s="5" t="inlineStr">
        <is>
          <t>Customer Service</t>
        </is>
      </c>
      <c r="D1429" s="5" t="inlineStr">
        <is>
          <t>L1</t>
        </is>
      </c>
      <c r="E1429" s="5" t="n">
        <v>1</v>
      </c>
      <c r="F1429" s="5" t="n">
        <v>17300</v>
      </c>
      <c r="G1429" s="41" t="n">
        <v>42501</v>
      </c>
      <c r="H1429" s="41" t="n"/>
      <c r="I1429" s="42">
        <f>IF(H1429="",DATE(2099,12,31),H1429)</f>
        <v/>
      </c>
      <c r="J1429" s="23">
        <f>F1429*E1429</f>
        <v/>
      </c>
      <c r="K1429" s="23">
        <f>J1429*INDEX(Settings!$C$31:$C$36,MATCH(D1429,Settings!$B$31:$B$36,0))</f>
        <v/>
      </c>
      <c r="L1429" s="23">
        <f>J1429+K1429</f>
        <v/>
      </c>
      <c r="M1429" s="23">
        <f>MIN(L1429,Settings!$C$25)</f>
        <v/>
      </c>
      <c r="N1429" s="23">
        <f>IF(B1429="IT",L1429*Settings!$C$11+L1429*Settings!$C$12,M1429*Settings!$C$16+M1429*Settings!$C$17+L1429*Settings!$C$18+L1429*Settings!$C$19+L1429*Settings!$C$20+L1429*Settings!$C$21*Settings!$C$22)</f>
        <v/>
      </c>
      <c r="O1429" s="23">
        <f>IF(B1429="IT",J1429/Settings!$C$13,0)</f>
        <v/>
      </c>
      <c r="P1429" s="23">
        <f>L1429+N1429+O1429</f>
        <v/>
      </c>
    </row>
    <row r="1430">
      <c r="A1430" s="5" t="inlineStr">
        <is>
          <t>E02174</t>
        </is>
      </c>
      <c r="B1430" s="5" t="inlineStr">
        <is>
          <t>PL</t>
        </is>
      </c>
      <c r="C1430" s="5" t="inlineStr">
        <is>
          <t>Finance</t>
        </is>
      </c>
      <c r="D1430" s="5" t="inlineStr">
        <is>
          <t>L2</t>
        </is>
      </c>
      <c r="E1430" s="5" t="n">
        <v>1</v>
      </c>
      <c r="F1430" s="5" t="n">
        <v>29500</v>
      </c>
      <c r="G1430" s="41" t="n">
        <v>43969</v>
      </c>
      <c r="H1430" s="41" t="n"/>
      <c r="I1430" s="42">
        <f>IF(H1430="",DATE(2099,12,31),H1430)</f>
        <v/>
      </c>
      <c r="J1430" s="23">
        <f>F1430*E1430</f>
        <v/>
      </c>
      <c r="K1430" s="23">
        <f>J1430*INDEX(Settings!$C$31:$C$36,MATCH(D1430,Settings!$B$31:$B$36,0))</f>
        <v/>
      </c>
      <c r="L1430" s="23">
        <f>J1430+K1430</f>
        <v/>
      </c>
      <c r="M1430" s="23">
        <f>MIN(L1430,Settings!$C$25)</f>
        <v/>
      </c>
      <c r="N1430" s="23">
        <f>IF(B1430="IT",L1430*Settings!$C$11+L1430*Settings!$C$12,M1430*Settings!$C$16+M1430*Settings!$C$17+L1430*Settings!$C$18+L1430*Settings!$C$19+L1430*Settings!$C$20+L1430*Settings!$C$21*Settings!$C$22)</f>
        <v/>
      </c>
      <c r="O1430" s="23">
        <f>IF(B1430="IT",J1430/Settings!$C$13,0)</f>
        <v/>
      </c>
      <c r="P1430" s="23">
        <f>L1430+N1430+O1430</f>
        <v/>
      </c>
    </row>
    <row r="1431">
      <c r="A1431" s="5" t="inlineStr">
        <is>
          <t>E02175</t>
        </is>
      </c>
      <c r="B1431" s="5" t="inlineStr">
        <is>
          <t>PL</t>
        </is>
      </c>
      <c r="C1431" s="5" t="inlineStr">
        <is>
          <t>HR</t>
        </is>
      </c>
      <c r="D1431" s="5" t="inlineStr">
        <is>
          <t>L1</t>
        </is>
      </c>
      <c r="E1431" s="5" t="n">
        <v>1</v>
      </c>
      <c r="F1431" s="5" t="n">
        <v>24400</v>
      </c>
      <c r="G1431" s="41" t="n">
        <v>43605</v>
      </c>
      <c r="H1431" s="41" t="n"/>
      <c r="I1431" s="42">
        <f>IF(H1431="",DATE(2099,12,31),H1431)</f>
        <v/>
      </c>
      <c r="J1431" s="23">
        <f>F1431*E1431</f>
        <v/>
      </c>
      <c r="K1431" s="23">
        <f>J1431*INDEX(Settings!$C$31:$C$36,MATCH(D1431,Settings!$B$31:$B$36,0))</f>
        <v/>
      </c>
      <c r="L1431" s="23">
        <f>J1431+K1431</f>
        <v/>
      </c>
      <c r="M1431" s="23">
        <f>MIN(L1431,Settings!$C$25)</f>
        <v/>
      </c>
      <c r="N1431" s="23">
        <f>IF(B1431="IT",L1431*Settings!$C$11+L1431*Settings!$C$12,M1431*Settings!$C$16+M1431*Settings!$C$17+L1431*Settings!$C$18+L1431*Settings!$C$19+L1431*Settings!$C$20+L1431*Settings!$C$21*Settings!$C$22)</f>
        <v/>
      </c>
      <c r="O1431" s="23">
        <f>IF(B1431="IT",J1431/Settings!$C$13,0)</f>
        <v/>
      </c>
      <c r="P1431" s="23">
        <f>L1431+N1431+O1431</f>
        <v/>
      </c>
    </row>
    <row r="1432">
      <c r="A1432" s="5" t="inlineStr">
        <is>
          <t>E02177</t>
        </is>
      </c>
      <c r="B1432" s="5" t="inlineStr">
        <is>
          <t>PL</t>
        </is>
      </c>
      <c r="C1432" s="5" t="inlineStr">
        <is>
          <t>Tech</t>
        </is>
      </c>
      <c r="D1432" s="5" t="inlineStr">
        <is>
          <t>L1</t>
        </is>
      </c>
      <c r="E1432" s="5" t="n">
        <v>1</v>
      </c>
      <c r="F1432" s="5" t="n">
        <v>26500</v>
      </c>
      <c r="G1432" s="41" t="n">
        <v>45179</v>
      </c>
      <c r="H1432" s="41" t="n"/>
      <c r="I1432" s="42">
        <f>IF(H1432="",DATE(2099,12,31),H1432)</f>
        <v/>
      </c>
      <c r="J1432" s="23">
        <f>F1432*E1432</f>
        <v/>
      </c>
      <c r="K1432" s="23">
        <f>J1432*INDEX(Settings!$C$31:$C$36,MATCH(D1432,Settings!$B$31:$B$36,0))</f>
        <v/>
      </c>
      <c r="L1432" s="23">
        <f>J1432+K1432</f>
        <v/>
      </c>
      <c r="M1432" s="23">
        <f>MIN(L1432,Settings!$C$25)</f>
        <v/>
      </c>
      <c r="N1432" s="23">
        <f>IF(B1432="IT",L1432*Settings!$C$11+L1432*Settings!$C$12,M1432*Settings!$C$16+M1432*Settings!$C$17+L1432*Settings!$C$18+L1432*Settings!$C$19+L1432*Settings!$C$20+L1432*Settings!$C$21*Settings!$C$22)</f>
        <v/>
      </c>
      <c r="O1432" s="23">
        <f>IF(B1432="IT",J1432/Settings!$C$13,0)</f>
        <v/>
      </c>
      <c r="P1432" s="23">
        <f>L1432+N1432+O1432</f>
        <v/>
      </c>
    </row>
    <row r="1433">
      <c r="A1433" s="5" t="inlineStr">
        <is>
          <t>E02179</t>
        </is>
      </c>
      <c r="B1433" s="5" t="inlineStr">
        <is>
          <t>IT</t>
        </is>
      </c>
      <c r="C1433" s="5" t="inlineStr">
        <is>
          <t>Customer Service</t>
        </is>
      </c>
      <c r="D1433" s="5" t="inlineStr">
        <is>
          <t>L1</t>
        </is>
      </c>
      <c r="E1433" s="5" t="n">
        <v>1</v>
      </c>
      <c r="F1433" s="5" t="n">
        <v>20250</v>
      </c>
      <c r="G1433" s="41" t="n">
        <v>45772</v>
      </c>
      <c r="H1433" s="41" t="n"/>
      <c r="I1433" s="42">
        <f>IF(H1433="",DATE(2099,12,31),H1433)</f>
        <v/>
      </c>
      <c r="J1433" s="23">
        <f>F1433*E1433</f>
        <v/>
      </c>
      <c r="K1433" s="23">
        <f>J1433*INDEX(Settings!$C$31:$C$36,MATCH(D1433,Settings!$B$31:$B$36,0))</f>
        <v/>
      </c>
      <c r="L1433" s="23">
        <f>J1433+K1433</f>
        <v/>
      </c>
      <c r="M1433" s="23">
        <f>MIN(L1433,Settings!$C$25)</f>
        <v/>
      </c>
      <c r="N1433" s="23">
        <f>IF(B1433="IT",L1433*Settings!$C$11+L1433*Settings!$C$12,M1433*Settings!$C$16+M1433*Settings!$C$17+L1433*Settings!$C$18+L1433*Settings!$C$19+L1433*Settings!$C$20+L1433*Settings!$C$21*Settings!$C$22)</f>
        <v/>
      </c>
      <c r="O1433" s="23">
        <f>IF(B1433="IT",J1433/Settings!$C$13,0)</f>
        <v/>
      </c>
      <c r="P1433" s="23">
        <f>L1433+N1433+O1433</f>
        <v/>
      </c>
    </row>
    <row r="1434">
      <c r="A1434" s="5" t="inlineStr">
        <is>
          <t>E02180</t>
        </is>
      </c>
      <c r="B1434" s="5" t="inlineStr">
        <is>
          <t>IT</t>
        </is>
      </c>
      <c r="C1434" s="5" t="inlineStr">
        <is>
          <t>Tech</t>
        </is>
      </c>
      <c r="D1434" s="5" t="inlineStr">
        <is>
          <t>L4</t>
        </is>
      </c>
      <c r="E1434" s="5" t="n">
        <v>1</v>
      </c>
      <c r="F1434" s="5" t="n">
        <v>70200</v>
      </c>
      <c r="G1434" s="41" t="n">
        <v>45020</v>
      </c>
      <c r="H1434" s="41" t="n"/>
      <c r="I1434" s="42">
        <f>IF(H1434="",DATE(2099,12,31),H1434)</f>
        <v/>
      </c>
      <c r="J1434" s="23">
        <f>F1434*E1434</f>
        <v/>
      </c>
      <c r="K1434" s="23">
        <f>J1434*INDEX(Settings!$C$31:$C$36,MATCH(D1434,Settings!$B$31:$B$36,0))</f>
        <v/>
      </c>
      <c r="L1434" s="23">
        <f>J1434+K1434</f>
        <v/>
      </c>
      <c r="M1434" s="23">
        <f>MIN(L1434,Settings!$C$25)</f>
        <v/>
      </c>
      <c r="N1434" s="23">
        <f>IF(B1434="IT",L1434*Settings!$C$11+L1434*Settings!$C$12,M1434*Settings!$C$16+M1434*Settings!$C$17+L1434*Settings!$C$18+L1434*Settings!$C$19+L1434*Settings!$C$20+L1434*Settings!$C$21*Settings!$C$22)</f>
        <v/>
      </c>
      <c r="O1434" s="23">
        <f>IF(B1434="IT",J1434/Settings!$C$13,0)</f>
        <v/>
      </c>
      <c r="P1434" s="23">
        <f>L1434+N1434+O1434</f>
        <v/>
      </c>
    </row>
    <row r="1435">
      <c r="A1435" s="5" t="inlineStr">
        <is>
          <t>E02181</t>
        </is>
      </c>
      <c r="B1435" s="5" t="inlineStr">
        <is>
          <t>IT</t>
        </is>
      </c>
      <c r="C1435" s="5" t="inlineStr">
        <is>
          <t>Tech</t>
        </is>
      </c>
      <c r="D1435" s="5" t="inlineStr">
        <is>
          <t>L2</t>
        </is>
      </c>
      <c r="E1435" s="5" t="n">
        <v>1</v>
      </c>
      <c r="F1435" s="5" t="n">
        <v>41200</v>
      </c>
      <c r="G1435" s="41" t="n">
        <v>45640</v>
      </c>
      <c r="H1435" s="41" t="n"/>
      <c r="I1435" s="42">
        <f>IF(H1435="",DATE(2099,12,31),H1435)</f>
        <v/>
      </c>
      <c r="J1435" s="23">
        <f>F1435*E1435</f>
        <v/>
      </c>
      <c r="K1435" s="23">
        <f>J1435*INDEX(Settings!$C$31:$C$36,MATCH(D1435,Settings!$B$31:$B$36,0))</f>
        <v/>
      </c>
      <c r="L1435" s="23">
        <f>J1435+K1435</f>
        <v/>
      </c>
      <c r="M1435" s="23">
        <f>MIN(L1435,Settings!$C$25)</f>
        <v/>
      </c>
      <c r="N1435" s="23">
        <f>IF(B1435="IT",L1435*Settings!$C$11+L1435*Settings!$C$12,M1435*Settings!$C$16+M1435*Settings!$C$17+L1435*Settings!$C$18+L1435*Settings!$C$19+L1435*Settings!$C$20+L1435*Settings!$C$21*Settings!$C$22)</f>
        <v/>
      </c>
      <c r="O1435" s="23">
        <f>IF(B1435="IT",J1435/Settings!$C$13,0)</f>
        <v/>
      </c>
      <c r="P1435" s="23">
        <f>L1435+N1435+O1435</f>
        <v/>
      </c>
    </row>
    <row r="1436">
      <c r="A1436" s="5" t="inlineStr">
        <is>
          <t>E02182</t>
        </is>
      </c>
      <c r="B1436" s="5" t="inlineStr">
        <is>
          <t>IT</t>
        </is>
      </c>
      <c r="C1436" s="5" t="inlineStr">
        <is>
          <t>Finance</t>
        </is>
      </c>
      <c r="D1436" s="5" t="inlineStr">
        <is>
          <t>L2</t>
        </is>
      </c>
      <c r="E1436" s="5" t="n">
        <v>1</v>
      </c>
      <c r="F1436" s="5" t="n">
        <v>34100</v>
      </c>
      <c r="G1436" s="41" t="n">
        <v>45652</v>
      </c>
      <c r="H1436" s="41" t="n"/>
      <c r="I1436" s="42">
        <f>IF(H1436="",DATE(2099,12,31),H1436)</f>
        <v/>
      </c>
      <c r="J1436" s="23">
        <f>F1436*E1436</f>
        <v/>
      </c>
      <c r="K1436" s="23">
        <f>J1436*INDEX(Settings!$C$31:$C$36,MATCH(D1436,Settings!$B$31:$B$36,0))</f>
        <v/>
      </c>
      <c r="L1436" s="23">
        <f>J1436+K1436</f>
        <v/>
      </c>
      <c r="M1436" s="23">
        <f>MIN(L1436,Settings!$C$25)</f>
        <v/>
      </c>
      <c r="N1436" s="23">
        <f>IF(B1436="IT",L1436*Settings!$C$11+L1436*Settings!$C$12,M1436*Settings!$C$16+M1436*Settings!$C$17+L1436*Settings!$C$18+L1436*Settings!$C$19+L1436*Settings!$C$20+L1436*Settings!$C$21*Settings!$C$22)</f>
        <v/>
      </c>
      <c r="O1436" s="23">
        <f>IF(B1436="IT",J1436/Settings!$C$13,0)</f>
        <v/>
      </c>
      <c r="P1436" s="23">
        <f>L1436+N1436+O1436</f>
        <v/>
      </c>
    </row>
    <row r="1437">
      <c r="A1437" s="5" t="inlineStr">
        <is>
          <t>E02183</t>
        </is>
      </c>
      <c r="B1437" s="5" t="inlineStr">
        <is>
          <t>PL</t>
        </is>
      </c>
      <c r="C1437" s="5" t="inlineStr">
        <is>
          <t>Customer Service</t>
        </is>
      </c>
      <c r="D1437" s="5" t="inlineStr">
        <is>
          <t>L3</t>
        </is>
      </c>
      <c r="E1437" s="5" t="n">
        <v>0.8</v>
      </c>
      <c r="F1437" s="5" t="n">
        <v>28050</v>
      </c>
      <c r="G1437" s="41" t="n">
        <v>45856</v>
      </c>
      <c r="H1437" s="41" t="n"/>
      <c r="I1437" s="42">
        <f>IF(H1437="",DATE(2099,12,31),H1437)</f>
        <v/>
      </c>
      <c r="J1437" s="23">
        <f>F1437*E1437</f>
        <v/>
      </c>
      <c r="K1437" s="23">
        <f>J1437*INDEX(Settings!$C$31:$C$36,MATCH(D1437,Settings!$B$31:$B$36,0))</f>
        <v/>
      </c>
      <c r="L1437" s="23">
        <f>J1437+K1437</f>
        <v/>
      </c>
      <c r="M1437" s="23">
        <f>MIN(L1437,Settings!$C$25)</f>
        <v/>
      </c>
      <c r="N1437" s="23">
        <f>IF(B1437="IT",L1437*Settings!$C$11+L1437*Settings!$C$12,M1437*Settings!$C$16+M1437*Settings!$C$17+L1437*Settings!$C$18+L1437*Settings!$C$19+L1437*Settings!$C$20+L1437*Settings!$C$21*Settings!$C$22)</f>
        <v/>
      </c>
      <c r="O1437" s="23">
        <f>IF(B1437="IT",J1437/Settings!$C$13,0)</f>
        <v/>
      </c>
      <c r="P1437" s="23">
        <f>L1437+N1437+O1437</f>
        <v/>
      </c>
    </row>
    <row r="1438">
      <c r="A1438" s="5" t="inlineStr">
        <is>
          <t>E02184</t>
        </is>
      </c>
      <c r="B1438" s="5" t="inlineStr">
        <is>
          <t>PL</t>
        </is>
      </c>
      <c r="C1438" s="5" t="inlineStr">
        <is>
          <t>Customer Service</t>
        </is>
      </c>
      <c r="D1438" s="5" t="inlineStr">
        <is>
          <t>L4</t>
        </is>
      </c>
      <c r="E1438" s="5" t="n">
        <v>1</v>
      </c>
      <c r="F1438" s="5" t="n">
        <v>37950</v>
      </c>
      <c r="G1438" s="41" t="n">
        <v>41100</v>
      </c>
      <c r="H1438" s="41" t="n"/>
      <c r="I1438" s="42">
        <f>IF(H1438="",DATE(2099,12,31),H1438)</f>
        <v/>
      </c>
      <c r="J1438" s="23">
        <f>F1438*E1438</f>
        <v/>
      </c>
      <c r="K1438" s="23">
        <f>J1438*INDEX(Settings!$C$31:$C$36,MATCH(D1438,Settings!$B$31:$B$36,0))</f>
        <v/>
      </c>
      <c r="L1438" s="23">
        <f>J1438+K1438</f>
        <v/>
      </c>
      <c r="M1438" s="23">
        <f>MIN(L1438,Settings!$C$25)</f>
        <v/>
      </c>
      <c r="N1438" s="23">
        <f>IF(B1438="IT",L1438*Settings!$C$11+L1438*Settings!$C$12,M1438*Settings!$C$16+M1438*Settings!$C$17+L1438*Settings!$C$18+L1438*Settings!$C$19+L1438*Settings!$C$20+L1438*Settings!$C$21*Settings!$C$22)</f>
        <v/>
      </c>
      <c r="O1438" s="23">
        <f>IF(B1438="IT",J1438/Settings!$C$13,0)</f>
        <v/>
      </c>
      <c r="P1438" s="23">
        <f>L1438+N1438+O1438</f>
        <v/>
      </c>
    </row>
    <row r="1439">
      <c r="A1439" s="5" t="inlineStr">
        <is>
          <t>E02185</t>
        </is>
      </c>
      <c r="B1439" s="5" t="inlineStr">
        <is>
          <t>IT</t>
        </is>
      </c>
      <c r="C1439" s="5" t="inlineStr">
        <is>
          <t>Operations</t>
        </is>
      </c>
      <c r="D1439" s="5" t="inlineStr">
        <is>
          <t>L4</t>
        </is>
      </c>
      <c r="E1439" s="5" t="n">
        <v>1</v>
      </c>
      <c r="F1439" s="5" t="n">
        <v>45950</v>
      </c>
      <c r="G1439" s="41" t="n">
        <v>46053</v>
      </c>
      <c r="H1439" s="41" t="n">
        <v>46116</v>
      </c>
      <c r="I1439" s="42">
        <f>IF(H1439="",DATE(2099,12,31),H1439)</f>
        <v/>
      </c>
      <c r="J1439" s="23">
        <f>F1439*E1439</f>
        <v/>
      </c>
      <c r="K1439" s="23">
        <f>J1439*INDEX(Settings!$C$31:$C$36,MATCH(D1439,Settings!$B$31:$B$36,0))</f>
        <v/>
      </c>
      <c r="L1439" s="23">
        <f>J1439+K1439</f>
        <v/>
      </c>
      <c r="M1439" s="23">
        <f>MIN(L1439,Settings!$C$25)</f>
        <v/>
      </c>
      <c r="N1439" s="23">
        <f>IF(B1439="IT",L1439*Settings!$C$11+L1439*Settings!$C$12,M1439*Settings!$C$16+M1439*Settings!$C$17+L1439*Settings!$C$18+L1439*Settings!$C$19+L1439*Settings!$C$20+L1439*Settings!$C$21*Settings!$C$22)</f>
        <v/>
      </c>
      <c r="O1439" s="23">
        <f>IF(B1439="IT",J1439/Settings!$C$13,0)</f>
        <v/>
      </c>
      <c r="P1439" s="23">
        <f>L1439+N1439+O1439</f>
        <v/>
      </c>
    </row>
    <row r="1440">
      <c r="A1440" s="5" t="inlineStr">
        <is>
          <t>E02188</t>
        </is>
      </c>
      <c r="B1440" s="5" t="inlineStr">
        <is>
          <t>PL</t>
        </is>
      </c>
      <c r="C1440" s="5" t="inlineStr">
        <is>
          <t>Sales</t>
        </is>
      </c>
      <c r="D1440" s="5" t="inlineStr">
        <is>
          <t>L1</t>
        </is>
      </c>
      <c r="E1440" s="5" t="n">
        <v>1</v>
      </c>
      <c r="F1440" s="5" t="n">
        <v>22700</v>
      </c>
      <c r="G1440" s="41" t="n">
        <v>45974</v>
      </c>
      <c r="H1440" s="41" t="n"/>
      <c r="I1440" s="42">
        <f>IF(H1440="",DATE(2099,12,31),H1440)</f>
        <v/>
      </c>
      <c r="J1440" s="23">
        <f>F1440*E1440</f>
        <v/>
      </c>
      <c r="K1440" s="23">
        <f>J1440*INDEX(Settings!$C$31:$C$36,MATCH(D1440,Settings!$B$31:$B$36,0))</f>
        <v/>
      </c>
      <c r="L1440" s="23">
        <f>J1440+K1440</f>
        <v/>
      </c>
      <c r="M1440" s="23">
        <f>MIN(L1440,Settings!$C$25)</f>
        <v/>
      </c>
      <c r="N1440" s="23">
        <f>IF(B1440="IT",L1440*Settings!$C$11+L1440*Settings!$C$12,M1440*Settings!$C$16+M1440*Settings!$C$17+L1440*Settings!$C$18+L1440*Settings!$C$19+L1440*Settings!$C$20+L1440*Settings!$C$21*Settings!$C$22)</f>
        <v/>
      </c>
      <c r="O1440" s="23">
        <f>IF(B1440="IT",J1440/Settings!$C$13,0)</f>
        <v/>
      </c>
      <c r="P1440" s="23">
        <f>L1440+N1440+O1440</f>
        <v/>
      </c>
    </row>
    <row r="1441">
      <c r="A1441" s="5" t="inlineStr">
        <is>
          <t>E02189</t>
        </is>
      </c>
      <c r="B1441" s="5" t="inlineStr">
        <is>
          <t>PL</t>
        </is>
      </c>
      <c r="C1441" s="5" t="inlineStr">
        <is>
          <t>Finance</t>
        </is>
      </c>
      <c r="D1441" s="5" t="inlineStr">
        <is>
          <t>L3</t>
        </is>
      </c>
      <c r="E1441" s="5" t="n">
        <v>1</v>
      </c>
      <c r="F1441" s="5" t="n">
        <v>38000</v>
      </c>
      <c r="G1441" s="41" t="n">
        <v>45598</v>
      </c>
      <c r="H1441" s="41" t="n"/>
      <c r="I1441" s="42">
        <f>IF(H1441="",DATE(2099,12,31),H1441)</f>
        <v/>
      </c>
      <c r="J1441" s="23">
        <f>F1441*E1441</f>
        <v/>
      </c>
      <c r="K1441" s="23">
        <f>J1441*INDEX(Settings!$C$31:$C$36,MATCH(D1441,Settings!$B$31:$B$36,0))</f>
        <v/>
      </c>
      <c r="L1441" s="23">
        <f>J1441+K1441</f>
        <v/>
      </c>
      <c r="M1441" s="23">
        <f>MIN(L1441,Settings!$C$25)</f>
        <v/>
      </c>
      <c r="N1441" s="23">
        <f>IF(B1441="IT",L1441*Settings!$C$11+L1441*Settings!$C$12,M1441*Settings!$C$16+M1441*Settings!$C$17+L1441*Settings!$C$18+L1441*Settings!$C$19+L1441*Settings!$C$20+L1441*Settings!$C$21*Settings!$C$22)</f>
        <v/>
      </c>
      <c r="O1441" s="23">
        <f>IF(B1441="IT",J1441/Settings!$C$13,0)</f>
        <v/>
      </c>
      <c r="P1441" s="23">
        <f>L1441+N1441+O1441</f>
        <v/>
      </c>
    </row>
    <row r="1442">
      <c r="A1442" s="5" t="inlineStr">
        <is>
          <t>E02190</t>
        </is>
      </c>
      <c r="B1442" s="5" t="inlineStr">
        <is>
          <t>IT</t>
        </is>
      </c>
      <c r="C1442" s="5" t="inlineStr">
        <is>
          <t>HR</t>
        </is>
      </c>
      <c r="D1442" s="5" t="inlineStr">
        <is>
          <t>L2</t>
        </is>
      </c>
      <c r="E1442" s="5" t="n">
        <v>1</v>
      </c>
      <c r="F1442" s="5" t="n">
        <v>33400</v>
      </c>
      <c r="G1442" s="41" t="n">
        <v>46075</v>
      </c>
      <c r="H1442" s="41" t="n"/>
      <c r="I1442" s="42">
        <f>IF(H1442="",DATE(2099,12,31),H1442)</f>
        <v/>
      </c>
      <c r="J1442" s="23">
        <f>F1442*E1442</f>
        <v/>
      </c>
      <c r="K1442" s="23">
        <f>J1442*INDEX(Settings!$C$31:$C$36,MATCH(D1442,Settings!$B$31:$B$36,0))</f>
        <v/>
      </c>
      <c r="L1442" s="23">
        <f>J1442+K1442</f>
        <v/>
      </c>
      <c r="M1442" s="23">
        <f>MIN(L1442,Settings!$C$25)</f>
        <v/>
      </c>
      <c r="N1442" s="23">
        <f>IF(B1442="IT",L1442*Settings!$C$11+L1442*Settings!$C$12,M1442*Settings!$C$16+M1442*Settings!$C$17+L1442*Settings!$C$18+L1442*Settings!$C$19+L1442*Settings!$C$20+L1442*Settings!$C$21*Settings!$C$22)</f>
        <v/>
      </c>
      <c r="O1442" s="23">
        <f>IF(B1442="IT",J1442/Settings!$C$13,0)</f>
        <v/>
      </c>
      <c r="P1442" s="23">
        <f>L1442+N1442+O1442</f>
        <v/>
      </c>
    </row>
    <row r="1443">
      <c r="A1443" s="5" t="inlineStr">
        <is>
          <t>E02191</t>
        </is>
      </c>
      <c r="B1443" s="5" t="inlineStr">
        <is>
          <t>IT</t>
        </is>
      </c>
      <c r="C1443" s="5" t="inlineStr">
        <is>
          <t>Sales</t>
        </is>
      </c>
      <c r="D1443" s="5" t="inlineStr">
        <is>
          <t>L4</t>
        </is>
      </c>
      <c r="E1443" s="5" t="n">
        <v>1</v>
      </c>
      <c r="F1443" s="5" t="n">
        <v>58150</v>
      </c>
      <c r="G1443" s="41" t="n">
        <v>45716</v>
      </c>
      <c r="H1443" s="41" t="n"/>
      <c r="I1443" s="42">
        <f>IF(H1443="",DATE(2099,12,31),H1443)</f>
        <v/>
      </c>
      <c r="J1443" s="23">
        <f>F1443*E1443</f>
        <v/>
      </c>
      <c r="K1443" s="23">
        <f>J1443*INDEX(Settings!$C$31:$C$36,MATCH(D1443,Settings!$B$31:$B$36,0))</f>
        <v/>
      </c>
      <c r="L1443" s="23">
        <f>J1443+K1443</f>
        <v/>
      </c>
      <c r="M1443" s="23">
        <f>MIN(L1443,Settings!$C$25)</f>
        <v/>
      </c>
      <c r="N1443" s="23">
        <f>IF(B1443="IT",L1443*Settings!$C$11+L1443*Settings!$C$12,M1443*Settings!$C$16+M1443*Settings!$C$17+L1443*Settings!$C$18+L1443*Settings!$C$19+L1443*Settings!$C$20+L1443*Settings!$C$21*Settings!$C$22)</f>
        <v/>
      </c>
      <c r="O1443" s="23">
        <f>IF(B1443="IT",J1443/Settings!$C$13,0)</f>
        <v/>
      </c>
      <c r="P1443" s="23">
        <f>L1443+N1443+O1443</f>
        <v/>
      </c>
    </row>
    <row r="1444">
      <c r="A1444" s="5" t="inlineStr">
        <is>
          <t>E02195</t>
        </is>
      </c>
      <c r="B1444" s="5" t="inlineStr">
        <is>
          <t>PL</t>
        </is>
      </c>
      <c r="C1444" s="5" t="inlineStr">
        <is>
          <t>Customer Service</t>
        </is>
      </c>
      <c r="D1444" s="5" t="inlineStr">
        <is>
          <t>L2</t>
        </is>
      </c>
      <c r="E1444" s="5" t="n">
        <v>1</v>
      </c>
      <c r="F1444" s="5" t="n">
        <v>22350</v>
      </c>
      <c r="G1444" s="41" t="n">
        <v>45660</v>
      </c>
      <c r="H1444" s="41" t="n"/>
      <c r="I1444" s="42">
        <f>IF(H1444="",DATE(2099,12,31),H1444)</f>
        <v/>
      </c>
      <c r="J1444" s="23">
        <f>F1444*E1444</f>
        <v/>
      </c>
      <c r="K1444" s="23">
        <f>J1444*INDEX(Settings!$C$31:$C$36,MATCH(D1444,Settings!$B$31:$B$36,0))</f>
        <v/>
      </c>
      <c r="L1444" s="23">
        <f>J1444+K1444</f>
        <v/>
      </c>
      <c r="M1444" s="23">
        <f>MIN(L1444,Settings!$C$25)</f>
        <v/>
      </c>
      <c r="N1444" s="23">
        <f>IF(B1444="IT",L1444*Settings!$C$11+L1444*Settings!$C$12,M1444*Settings!$C$16+M1444*Settings!$C$17+L1444*Settings!$C$18+L1444*Settings!$C$19+L1444*Settings!$C$20+L1444*Settings!$C$21*Settings!$C$22)</f>
        <v/>
      </c>
      <c r="O1444" s="23">
        <f>IF(B1444="IT",J1444/Settings!$C$13,0)</f>
        <v/>
      </c>
      <c r="P1444" s="23">
        <f>L1444+N1444+O1444</f>
        <v/>
      </c>
    </row>
    <row r="1445">
      <c r="A1445" s="5" t="inlineStr">
        <is>
          <t>E02198</t>
        </is>
      </c>
      <c r="B1445" s="5" t="inlineStr">
        <is>
          <t>IT</t>
        </is>
      </c>
      <c r="C1445" s="5" t="inlineStr">
        <is>
          <t>Customer Service</t>
        </is>
      </c>
      <c r="D1445" s="5" t="inlineStr">
        <is>
          <t>L3</t>
        </is>
      </c>
      <c r="E1445" s="5" t="n">
        <v>0.8</v>
      </c>
      <c r="F1445" s="5" t="n">
        <v>37600</v>
      </c>
      <c r="G1445" s="41" t="n">
        <v>45047</v>
      </c>
      <c r="H1445" s="41" t="n"/>
      <c r="I1445" s="42">
        <f>IF(H1445="",DATE(2099,12,31),H1445)</f>
        <v/>
      </c>
      <c r="J1445" s="23">
        <f>F1445*E1445</f>
        <v/>
      </c>
      <c r="K1445" s="23">
        <f>J1445*INDEX(Settings!$C$31:$C$36,MATCH(D1445,Settings!$B$31:$B$36,0))</f>
        <v/>
      </c>
      <c r="L1445" s="23">
        <f>J1445+K1445</f>
        <v/>
      </c>
      <c r="M1445" s="23">
        <f>MIN(L1445,Settings!$C$25)</f>
        <v/>
      </c>
      <c r="N1445" s="23">
        <f>IF(B1445="IT",L1445*Settings!$C$11+L1445*Settings!$C$12,M1445*Settings!$C$16+M1445*Settings!$C$17+L1445*Settings!$C$18+L1445*Settings!$C$19+L1445*Settings!$C$20+L1445*Settings!$C$21*Settings!$C$22)</f>
        <v/>
      </c>
      <c r="O1445" s="23">
        <f>IF(B1445="IT",J1445/Settings!$C$13,0)</f>
        <v/>
      </c>
      <c r="P1445" s="23">
        <f>L1445+N1445+O1445</f>
        <v/>
      </c>
    </row>
    <row r="1446">
      <c r="A1446" s="5" t="inlineStr">
        <is>
          <t>E02199</t>
        </is>
      </c>
      <c r="B1446" s="5" t="inlineStr">
        <is>
          <t>IT</t>
        </is>
      </c>
      <c r="C1446" s="5" t="inlineStr">
        <is>
          <t>Tech</t>
        </is>
      </c>
      <c r="D1446" s="5" t="inlineStr">
        <is>
          <t>L3</t>
        </is>
      </c>
      <c r="E1446" s="5" t="n">
        <v>1</v>
      </c>
      <c r="F1446" s="5" t="n">
        <v>60400</v>
      </c>
      <c r="G1446" s="41" t="n">
        <v>44860</v>
      </c>
      <c r="H1446" s="41" t="n"/>
      <c r="I1446" s="42">
        <f>IF(H1446="",DATE(2099,12,31),H1446)</f>
        <v/>
      </c>
      <c r="J1446" s="23">
        <f>F1446*E1446</f>
        <v/>
      </c>
      <c r="K1446" s="23">
        <f>J1446*INDEX(Settings!$C$31:$C$36,MATCH(D1446,Settings!$B$31:$B$36,0))</f>
        <v/>
      </c>
      <c r="L1446" s="23">
        <f>J1446+K1446</f>
        <v/>
      </c>
      <c r="M1446" s="23">
        <f>MIN(L1446,Settings!$C$25)</f>
        <v/>
      </c>
      <c r="N1446" s="23">
        <f>IF(B1446="IT",L1446*Settings!$C$11+L1446*Settings!$C$12,M1446*Settings!$C$16+M1446*Settings!$C$17+L1446*Settings!$C$18+L1446*Settings!$C$19+L1446*Settings!$C$20+L1446*Settings!$C$21*Settings!$C$22)</f>
        <v/>
      </c>
      <c r="O1446" s="23">
        <f>IF(B1446="IT",J1446/Settings!$C$13,0)</f>
        <v/>
      </c>
      <c r="P1446" s="23">
        <f>L1446+N1446+O1446</f>
        <v/>
      </c>
    </row>
    <row r="1447">
      <c r="A1447" s="5" t="inlineStr">
        <is>
          <t>E02200</t>
        </is>
      </c>
      <c r="B1447" s="5" t="inlineStr">
        <is>
          <t>PL</t>
        </is>
      </c>
      <c r="C1447" s="5" t="inlineStr">
        <is>
          <t>Sales</t>
        </is>
      </c>
      <c r="D1447" s="5" t="inlineStr">
        <is>
          <t>L1</t>
        </is>
      </c>
      <c r="E1447" s="5" t="n">
        <v>1</v>
      </c>
      <c r="F1447" s="5" t="n">
        <v>23050</v>
      </c>
      <c r="G1447" s="41" t="n">
        <v>43915</v>
      </c>
      <c r="H1447" s="41" t="n"/>
      <c r="I1447" s="42">
        <f>IF(H1447="",DATE(2099,12,31),H1447)</f>
        <v/>
      </c>
      <c r="J1447" s="23">
        <f>F1447*E1447</f>
        <v/>
      </c>
      <c r="K1447" s="23">
        <f>J1447*INDEX(Settings!$C$31:$C$36,MATCH(D1447,Settings!$B$31:$B$36,0))</f>
        <v/>
      </c>
      <c r="L1447" s="23">
        <f>J1447+K1447</f>
        <v/>
      </c>
      <c r="M1447" s="23">
        <f>MIN(L1447,Settings!$C$25)</f>
        <v/>
      </c>
      <c r="N1447" s="23">
        <f>IF(B1447="IT",L1447*Settings!$C$11+L1447*Settings!$C$12,M1447*Settings!$C$16+M1447*Settings!$C$17+L1447*Settings!$C$18+L1447*Settings!$C$19+L1447*Settings!$C$20+L1447*Settings!$C$21*Settings!$C$22)</f>
        <v/>
      </c>
      <c r="O1447" s="23">
        <f>IF(B1447="IT",J1447/Settings!$C$13,0)</f>
        <v/>
      </c>
      <c r="P1447" s="23">
        <f>L1447+N1447+O1447</f>
        <v/>
      </c>
    </row>
    <row r="1448">
      <c r="A1448" s="5" t="inlineStr">
        <is>
          <t>E02201</t>
        </is>
      </c>
      <c r="B1448" s="5" t="inlineStr">
        <is>
          <t>PL</t>
        </is>
      </c>
      <c r="C1448" s="5" t="inlineStr">
        <is>
          <t>Tech</t>
        </is>
      </c>
      <c r="D1448" s="5" t="inlineStr">
        <is>
          <t>L2</t>
        </is>
      </c>
      <c r="E1448" s="5" t="n">
        <v>1</v>
      </c>
      <c r="F1448" s="5" t="n">
        <v>29750</v>
      </c>
      <c r="G1448" s="41" t="n">
        <v>44456</v>
      </c>
      <c r="H1448" s="41" t="n"/>
      <c r="I1448" s="42">
        <f>IF(H1448="",DATE(2099,12,31),H1448)</f>
        <v/>
      </c>
      <c r="J1448" s="23">
        <f>F1448*E1448</f>
        <v/>
      </c>
      <c r="K1448" s="23">
        <f>J1448*INDEX(Settings!$C$31:$C$36,MATCH(D1448,Settings!$B$31:$B$36,0))</f>
        <v/>
      </c>
      <c r="L1448" s="23">
        <f>J1448+K1448</f>
        <v/>
      </c>
      <c r="M1448" s="23">
        <f>MIN(L1448,Settings!$C$25)</f>
        <v/>
      </c>
      <c r="N1448" s="23">
        <f>IF(B1448="IT",L1448*Settings!$C$11+L1448*Settings!$C$12,M1448*Settings!$C$16+M1448*Settings!$C$17+L1448*Settings!$C$18+L1448*Settings!$C$19+L1448*Settings!$C$20+L1448*Settings!$C$21*Settings!$C$22)</f>
        <v/>
      </c>
      <c r="O1448" s="23">
        <f>IF(B1448="IT",J1448/Settings!$C$13,0)</f>
        <v/>
      </c>
      <c r="P1448" s="23">
        <f>L1448+N1448+O1448</f>
        <v/>
      </c>
    </row>
    <row r="1449">
      <c r="A1449" s="5" t="inlineStr">
        <is>
          <t>E02202</t>
        </is>
      </c>
      <c r="B1449" s="5" t="inlineStr">
        <is>
          <t>PL</t>
        </is>
      </c>
      <c r="C1449" s="5" t="inlineStr">
        <is>
          <t>Customer Service</t>
        </is>
      </c>
      <c r="D1449" s="5" t="inlineStr">
        <is>
          <t>L5</t>
        </is>
      </c>
      <c r="E1449" s="5" t="n">
        <v>1</v>
      </c>
      <c r="F1449" s="5" t="n">
        <v>59400</v>
      </c>
      <c r="G1449" s="41" t="n">
        <v>44930</v>
      </c>
      <c r="H1449" s="41" t="n"/>
      <c r="I1449" s="42">
        <f>IF(H1449="",DATE(2099,12,31),H1449)</f>
        <v/>
      </c>
      <c r="J1449" s="23">
        <f>F1449*E1449</f>
        <v/>
      </c>
      <c r="K1449" s="23">
        <f>J1449*INDEX(Settings!$C$31:$C$36,MATCH(D1449,Settings!$B$31:$B$36,0))</f>
        <v/>
      </c>
      <c r="L1449" s="23">
        <f>J1449+K1449</f>
        <v/>
      </c>
      <c r="M1449" s="23">
        <f>MIN(L1449,Settings!$C$25)</f>
        <v/>
      </c>
      <c r="N1449" s="23">
        <f>IF(B1449="IT",L1449*Settings!$C$11+L1449*Settings!$C$12,M1449*Settings!$C$16+M1449*Settings!$C$17+L1449*Settings!$C$18+L1449*Settings!$C$19+L1449*Settings!$C$20+L1449*Settings!$C$21*Settings!$C$22)</f>
        <v/>
      </c>
      <c r="O1449" s="23">
        <f>IF(B1449="IT",J1449/Settings!$C$13,0)</f>
        <v/>
      </c>
      <c r="P1449" s="23">
        <f>L1449+N1449+O1449</f>
        <v/>
      </c>
    </row>
    <row r="1450">
      <c r="A1450" s="5" t="inlineStr">
        <is>
          <t>E02206</t>
        </is>
      </c>
      <c r="B1450" s="5" t="inlineStr">
        <is>
          <t>IT</t>
        </is>
      </c>
      <c r="C1450" s="5" t="inlineStr">
        <is>
          <t>Sales</t>
        </is>
      </c>
      <c r="D1450" s="5" t="inlineStr">
        <is>
          <t>L3</t>
        </is>
      </c>
      <c r="E1450" s="5" t="n">
        <v>1</v>
      </c>
      <c r="F1450" s="5" t="n">
        <v>35800</v>
      </c>
      <c r="G1450" s="41" t="n">
        <v>45904</v>
      </c>
      <c r="H1450" s="41" t="n"/>
      <c r="I1450" s="42">
        <f>IF(H1450="",DATE(2099,12,31),H1450)</f>
        <v/>
      </c>
      <c r="J1450" s="23">
        <f>F1450*E1450</f>
        <v/>
      </c>
      <c r="K1450" s="23">
        <f>J1450*INDEX(Settings!$C$31:$C$36,MATCH(D1450,Settings!$B$31:$B$36,0))</f>
        <v/>
      </c>
      <c r="L1450" s="23">
        <f>J1450+K1450</f>
        <v/>
      </c>
      <c r="M1450" s="23">
        <f>MIN(L1450,Settings!$C$25)</f>
        <v/>
      </c>
      <c r="N1450" s="23">
        <f>IF(B1450="IT",L1450*Settings!$C$11+L1450*Settings!$C$12,M1450*Settings!$C$16+M1450*Settings!$C$17+L1450*Settings!$C$18+L1450*Settings!$C$19+L1450*Settings!$C$20+L1450*Settings!$C$21*Settings!$C$22)</f>
        <v/>
      </c>
      <c r="O1450" s="23">
        <f>IF(B1450="IT",J1450/Settings!$C$13,0)</f>
        <v/>
      </c>
      <c r="P1450" s="23">
        <f>L1450+N1450+O1450</f>
        <v/>
      </c>
    </row>
    <row r="1451">
      <c r="A1451" s="5" t="inlineStr">
        <is>
          <t>E02209</t>
        </is>
      </c>
      <c r="B1451" s="5" t="inlineStr">
        <is>
          <t>IT</t>
        </is>
      </c>
      <c r="C1451" s="5" t="inlineStr">
        <is>
          <t>Finance</t>
        </is>
      </c>
      <c r="D1451" s="5" t="inlineStr">
        <is>
          <t>L1</t>
        </is>
      </c>
      <c r="E1451" s="5" t="n">
        <v>1</v>
      </c>
      <c r="F1451" s="5" t="n">
        <v>24650</v>
      </c>
      <c r="G1451" s="41" t="n">
        <v>46152</v>
      </c>
      <c r="H1451" s="41" t="n"/>
      <c r="I1451" s="42">
        <f>IF(H1451="",DATE(2099,12,31),H1451)</f>
        <v/>
      </c>
      <c r="J1451" s="23">
        <f>F1451*E1451</f>
        <v/>
      </c>
      <c r="K1451" s="23">
        <f>J1451*INDEX(Settings!$C$31:$C$36,MATCH(D1451,Settings!$B$31:$B$36,0))</f>
        <v/>
      </c>
      <c r="L1451" s="23">
        <f>J1451+K1451</f>
        <v/>
      </c>
      <c r="M1451" s="23">
        <f>MIN(L1451,Settings!$C$25)</f>
        <v/>
      </c>
      <c r="N1451" s="23">
        <f>IF(B1451="IT",L1451*Settings!$C$11+L1451*Settings!$C$12,M1451*Settings!$C$16+M1451*Settings!$C$17+L1451*Settings!$C$18+L1451*Settings!$C$19+L1451*Settings!$C$20+L1451*Settings!$C$21*Settings!$C$22)</f>
        <v/>
      </c>
      <c r="O1451" s="23">
        <f>IF(B1451="IT",J1451/Settings!$C$13,0)</f>
        <v/>
      </c>
      <c r="P1451" s="23">
        <f>L1451+N1451+O1451</f>
        <v/>
      </c>
    </row>
    <row r="1452">
      <c r="A1452" s="5" t="inlineStr">
        <is>
          <t>E02211</t>
        </is>
      </c>
      <c r="B1452" s="5" t="inlineStr">
        <is>
          <t>IT</t>
        </is>
      </c>
      <c r="C1452" s="5" t="inlineStr">
        <is>
          <t>Finance</t>
        </is>
      </c>
      <c r="D1452" s="5" t="inlineStr">
        <is>
          <t>L1</t>
        </is>
      </c>
      <c r="E1452" s="5" t="n">
        <v>1</v>
      </c>
      <c r="F1452" s="5" t="n">
        <v>28450</v>
      </c>
      <c r="G1452" s="41" t="n">
        <v>41107</v>
      </c>
      <c r="H1452" s="41" t="n"/>
      <c r="I1452" s="42">
        <f>IF(H1452="",DATE(2099,12,31),H1452)</f>
        <v/>
      </c>
      <c r="J1452" s="23">
        <f>F1452*E1452</f>
        <v/>
      </c>
      <c r="K1452" s="23">
        <f>J1452*INDEX(Settings!$C$31:$C$36,MATCH(D1452,Settings!$B$31:$B$36,0))</f>
        <v/>
      </c>
      <c r="L1452" s="23">
        <f>J1452+K1452</f>
        <v/>
      </c>
      <c r="M1452" s="23">
        <f>MIN(L1452,Settings!$C$25)</f>
        <v/>
      </c>
      <c r="N1452" s="23">
        <f>IF(B1452="IT",L1452*Settings!$C$11+L1452*Settings!$C$12,M1452*Settings!$C$16+M1452*Settings!$C$17+L1452*Settings!$C$18+L1452*Settings!$C$19+L1452*Settings!$C$20+L1452*Settings!$C$21*Settings!$C$22)</f>
        <v/>
      </c>
      <c r="O1452" s="23">
        <f>IF(B1452="IT",J1452/Settings!$C$13,0)</f>
        <v/>
      </c>
      <c r="P1452" s="23">
        <f>L1452+N1452+O1452</f>
        <v/>
      </c>
    </row>
    <row r="1453">
      <c r="A1453" s="5" t="inlineStr">
        <is>
          <t>E02212</t>
        </is>
      </c>
      <c r="B1453" s="5" t="inlineStr">
        <is>
          <t>IT</t>
        </is>
      </c>
      <c r="C1453" s="5" t="inlineStr">
        <is>
          <t>Customer Service</t>
        </is>
      </c>
      <c r="D1453" s="5" t="inlineStr">
        <is>
          <t>L6</t>
        </is>
      </c>
      <c r="E1453" s="5" t="n">
        <v>1</v>
      </c>
      <c r="F1453" s="5" t="n">
        <v>88300</v>
      </c>
      <c r="G1453" s="41" t="n">
        <v>45400</v>
      </c>
      <c r="H1453" s="41" t="n"/>
      <c r="I1453" s="42">
        <f>IF(H1453="",DATE(2099,12,31),H1453)</f>
        <v/>
      </c>
      <c r="J1453" s="23">
        <f>F1453*E1453</f>
        <v/>
      </c>
      <c r="K1453" s="23">
        <f>J1453*INDEX(Settings!$C$31:$C$36,MATCH(D1453,Settings!$B$31:$B$36,0))</f>
        <v/>
      </c>
      <c r="L1453" s="23">
        <f>J1453+K1453</f>
        <v/>
      </c>
      <c r="M1453" s="23">
        <f>MIN(L1453,Settings!$C$25)</f>
        <v/>
      </c>
      <c r="N1453" s="23">
        <f>IF(B1453="IT",L1453*Settings!$C$11+L1453*Settings!$C$12,M1453*Settings!$C$16+M1453*Settings!$C$17+L1453*Settings!$C$18+L1453*Settings!$C$19+L1453*Settings!$C$20+L1453*Settings!$C$21*Settings!$C$22)</f>
        <v/>
      </c>
      <c r="O1453" s="23">
        <f>IF(B1453="IT",J1453/Settings!$C$13,0)</f>
        <v/>
      </c>
      <c r="P1453" s="23">
        <f>L1453+N1453+O1453</f>
        <v/>
      </c>
    </row>
    <row r="1454">
      <c r="A1454" s="5" t="inlineStr">
        <is>
          <t>E02215</t>
        </is>
      </c>
      <c r="B1454" s="5" t="inlineStr">
        <is>
          <t>IT</t>
        </is>
      </c>
      <c r="C1454" s="5" t="inlineStr">
        <is>
          <t>Finance</t>
        </is>
      </c>
      <c r="D1454" s="5" t="inlineStr">
        <is>
          <t>L2</t>
        </is>
      </c>
      <c r="E1454" s="5" t="n">
        <v>1</v>
      </c>
      <c r="F1454" s="5" t="n">
        <v>34000</v>
      </c>
      <c r="G1454" s="41" t="n">
        <v>41373</v>
      </c>
      <c r="H1454" s="41" t="n"/>
      <c r="I1454" s="42">
        <f>IF(H1454="",DATE(2099,12,31),H1454)</f>
        <v/>
      </c>
      <c r="J1454" s="23">
        <f>F1454*E1454</f>
        <v/>
      </c>
      <c r="K1454" s="23">
        <f>J1454*INDEX(Settings!$C$31:$C$36,MATCH(D1454,Settings!$B$31:$B$36,0))</f>
        <v/>
      </c>
      <c r="L1454" s="23">
        <f>J1454+K1454</f>
        <v/>
      </c>
      <c r="M1454" s="23">
        <f>MIN(L1454,Settings!$C$25)</f>
        <v/>
      </c>
      <c r="N1454" s="23">
        <f>IF(B1454="IT",L1454*Settings!$C$11+L1454*Settings!$C$12,M1454*Settings!$C$16+M1454*Settings!$C$17+L1454*Settings!$C$18+L1454*Settings!$C$19+L1454*Settings!$C$20+L1454*Settings!$C$21*Settings!$C$22)</f>
        <v/>
      </c>
      <c r="O1454" s="23">
        <f>IF(B1454="IT",J1454/Settings!$C$13,0)</f>
        <v/>
      </c>
      <c r="P1454" s="23">
        <f>L1454+N1454+O1454</f>
        <v/>
      </c>
    </row>
    <row r="1455">
      <c r="A1455" s="5" t="inlineStr">
        <is>
          <t>E02216</t>
        </is>
      </c>
      <c r="B1455" s="5" t="inlineStr">
        <is>
          <t>PL</t>
        </is>
      </c>
      <c r="C1455" s="5" t="inlineStr">
        <is>
          <t>Customer Service</t>
        </is>
      </c>
      <c r="D1455" s="5" t="inlineStr">
        <is>
          <t>L2</t>
        </is>
      </c>
      <c r="E1455" s="5" t="n">
        <v>1</v>
      </c>
      <c r="F1455" s="5" t="n">
        <v>28550</v>
      </c>
      <c r="G1455" s="41" t="n">
        <v>45250</v>
      </c>
      <c r="H1455" s="41" t="n">
        <v>45840</v>
      </c>
      <c r="I1455" s="42">
        <f>IF(H1455="",DATE(2099,12,31),H1455)</f>
        <v/>
      </c>
      <c r="J1455" s="23">
        <f>F1455*E1455</f>
        <v/>
      </c>
      <c r="K1455" s="23">
        <f>J1455*INDEX(Settings!$C$31:$C$36,MATCH(D1455,Settings!$B$31:$B$36,0))</f>
        <v/>
      </c>
      <c r="L1455" s="23">
        <f>J1455+K1455</f>
        <v/>
      </c>
      <c r="M1455" s="23">
        <f>MIN(L1455,Settings!$C$25)</f>
        <v/>
      </c>
      <c r="N1455" s="23">
        <f>IF(B1455="IT",L1455*Settings!$C$11+L1455*Settings!$C$12,M1455*Settings!$C$16+M1455*Settings!$C$17+L1455*Settings!$C$18+L1455*Settings!$C$19+L1455*Settings!$C$20+L1455*Settings!$C$21*Settings!$C$22)</f>
        <v/>
      </c>
      <c r="O1455" s="23">
        <f>IF(B1455="IT",J1455/Settings!$C$13,0)</f>
        <v/>
      </c>
      <c r="P1455" s="23">
        <f>L1455+N1455+O1455</f>
        <v/>
      </c>
    </row>
    <row r="1456">
      <c r="A1456" s="5" t="inlineStr">
        <is>
          <t>E02217</t>
        </is>
      </c>
      <c r="B1456" s="5" t="inlineStr">
        <is>
          <t>PL</t>
        </is>
      </c>
      <c r="C1456" s="5" t="inlineStr">
        <is>
          <t>Customer Service</t>
        </is>
      </c>
      <c r="D1456" s="5" t="inlineStr">
        <is>
          <t>L3</t>
        </is>
      </c>
      <c r="E1456" s="5" t="n">
        <v>1</v>
      </c>
      <c r="F1456" s="5" t="n">
        <v>33450</v>
      </c>
      <c r="G1456" s="41" t="n">
        <v>44415</v>
      </c>
      <c r="H1456" s="41" t="n"/>
      <c r="I1456" s="42">
        <f>IF(H1456="",DATE(2099,12,31),H1456)</f>
        <v/>
      </c>
      <c r="J1456" s="23">
        <f>F1456*E1456</f>
        <v/>
      </c>
      <c r="K1456" s="23">
        <f>J1456*INDEX(Settings!$C$31:$C$36,MATCH(D1456,Settings!$B$31:$B$36,0))</f>
        <v/>
      </c>
      <c r="L1456" s="23">
        <f>J1456+K1456</f>
        <v/>
      </c>
      <c r="M1456" s="23">
        <f>MIN(L1456,Settings!$C$25)</f>
        <v/>
      </c>
      <c r="N1456" s="23">
        <f>IF(B1456="IT",L1456*Settings!$C$11+L1456*Settings!$C$12,M1456*Settings!$C$16+M1456*Settings!$C$17+L1456*Settings!$C$18+L1456*Settings!$C$19+L1456*Settings!$C$20+L1456*Settings!$C$21*Settings!$C$22)</f>
        <v/>
      </c>
      <c r="O1456" s="23">
        <f>IF(B1456="IT",J1456/Settings!$C$13,0)</f>
        <v/>
      </c>
      <c r="P1456" s="23">
        <f>L1456+N1456+O1456</f>
        <v/>
      </c>
    </row>
    <row r="1457">
      <c r="A1457" s="5" t="inlineStr">
        <is>
          <t>E02218</t>
        </is>
      </c>
      <c r="B1457" s="5" t="inlineStr">
        <is>
          <t>PL</t>
        </is>
      </c>
      <c r="C1457" s="5" t="inlineStr">
        <is>
          <t>Customer Service</t>
        </is>
      </c>
      <c r="D1457" s="5" t="inlineStr">
        <is>
          <t>L1</t>
        </is>
      </c>
      <c r="E1457" s="5" t="n">
        <v>1</v>
      </c>
      <c r="F1457" s="5" t="n">
        <v>19650</v>
      </c>
      <c r="G1457" s="41" t="n">
        <v>41094</v>
      </c>
      <c r="H1457" s="41" t="n"/>
      <c r="I1457" s="42">
        <f>IF(H1457="",DATE(2099,12,31),H1457)</f>
        <v/>
      </c>
      <c r="J1457" s="23">
        <f>F1457*E1457</f>
        <v/>
      </c>
      <c r="K1457" s="23">
        <f>J1457*INDEX(Settings!$C$31:$C$36,MATCH(D1457,Settings!$B$31:$B$36,0))</f>
        <v/>
      </c>
      <c r="L1457" s="23">
        <f>J1457+K1457</f>
        <v/>
      </c>
      <c r="M1457" s="23">
        <f>MIN(L1457,Settings!$C$25)</f>
        <v/>
      </c>
      <c r="N1457" s="23">
        <f>IF(B1457="IT",L1457*Settings!$C$11+L1457*Settings!$C$12,M1457*Settings!$C$16+M1457*Settings!$C$17+L1457*Settings!$C$18+L1457*Settings!$C$19+L1457*Settings!$C$20+L1457*Settings!$C$21*Settings!$C$22)</f>
        <v/>
      </c>
      <c r="O1457" s="23">
        <f>IF(B1457="IT",J1457/Settings!$C$13,0)</f>
        <v/>
      </c>
      <c r="P1457" s="23">
        <f>L1457+N1457+O1457</f>
        <v/>
      </c>
    </row>
    <row r="1458">
      <c r="A1458" s="5" t="inlineStr">
        <is>
          <t>E02219</t>
        </is>
      </c>
      <c r="B1458" s="5" t="inlineStr">
        <is>
          <t>PL</t>
        </is>
      </c>
      <c r="C1458" s="5" t="inlineStr">
        <is>
          <t>Sales</t>
        </is>
      </c>
      <c r="D1458" s="5" t="inlineStr">
        <is>
          <t>L2</t>
        </is>
      </c>
      <c r="E1458" s="5" t="n">
        <v>1</v>
      </c>
      <c r="F1458" s="5" t="n">
        <v>29000</v>
      </c>
      <c r="G1458" s="41" t="n">
        <v>42386</v>
      </c>
      <c r="H1458" s="41" t="n"/>
      <c r="I1458" s="42">
        <f>IF(H1458="",DATE(2099,12,31),H1458)</f>
        <v/>
      </c>
      <c r="J1458" s="23">
        <f>F1458*E1458</f>
        <v/>
      </c>
      <c r="K1458" s="23">
        <f>J1458*INDEX(Settings!$C$31:$C$36,MATCH(D1458,Settings!$B$31:$B$36,0))</f>
        <v/>
      </c>
      <c r="L1458" s="23">
        <f>J1458+K1458</f>
        <v/>
      </c>
      <c r="M1458" s="23">
        <f>MIN(L1458,Settings!$C$25)</f>
        <v/>
      </c>
      <c r="N1458" s="23">
        <f>IF(B1458="IT",L1458*Settings!$C$11+L1458*Settings!$C$12,M1458*Settings!$C$16+M1458*Settings!$C$17+L1458*Settings!$C$18+L1458*Settings!$C$19+L1458*Settings!$C$20+L1458*Settings!$C$21*Settings!$C$22)</f>
        <v/>
      </c>
      <c r="O1458" s="23">
        <f>IF(B1458="IT",J1458/Settings!$C$13,0)</f>
        <v/>
      </c>
      <c r="P1458" s="23">
        <f>L1458+N1458+O1458</f>
        <v/>
      </c>
    </row>
    <row r="1459">
      <c r="A1459" s="5" t="inlineStr">
        <is>
          <t>E02222</t>
        </is>
      </c>
      <c r="B1459" s="5" t="inlineStr">
        <is>
          <t>IT</t>
        </is>
      </c>
      <c r="C1459" s="5" t="inlineStr">
        <is>
          <t>Finance</t>
        </is>
      </c>
      <c r="D1459" s="5" t="inlineStr">
        <is>
          <t>L2</t>
        </is>
      </c>
      <c r="E1459" s="5" t="n">
        <v>0.8</v>
      </c>
      <c r="F1459" s="5" t="n">
        <v>34200</v>
      </c>
      <c r="G1459" s="41" t="n">
        <v>45634</v>
      </c>
      <c r="H1459" s="41" t="n"/>
      <c r="I1459" s="42">
        <f>IF(H1459="",DATE(2099,12,31),H1459)</f>
        <v/>
      </c>
      <c r="J1459" s="23">
        <f>F1459*E1459</f>
        <v/>
      </c>
      <c r="K1459" s="23">
        <f>J1459*INDEX(Settings!$C$31:$C$36,MATCH(D1459,Settings!$B$31:$B$36,0))</f>
        <v/>
      </c>
      <c r="L1459" s="23">
        <f>J1459+K1459</f>
        <v/>
      </c>
      <c r="M1459" s="23">
        <f>MIN(L1459,Settings!$C$25)</f>
        <v/>
      </c>
      <c r="N1459" s="23">
        <f>IF(B1459="IT",L1459*Settings!$C$11+L1459*Settings!$C$12,M1459*Settings!$C$16+M1459*Settings!$C$17+L1459*Settings!$C$18+L1459*Settings!$C$19+L1459*Settings!$C$20+L1459*Settings!$C$21*Settings!$C$22)</f>
        <v/>
      </c>
      <c r="O1459" s="23">
        <f>IF(B1459="IT",J1459/Settings!$C$13,0)</f>
        <v/>
      </c>
      <c r="P1459" s="23">
        <f>L1459+N1459+O1459</f>
        <v/>
      </c>
    </row>
    <row r="1460">
      <c r="A1460" s="5" t="inlineStr">
        <is>
          <t>E02223</t>
        </is>
      </c>
      <c r="B1460" s="5" t="inlineStr">
        <is>
          <t>IT</t>
        </is>
      </c>
      <c r="C1460" s="5" t="inlineStr">
        <is>
          <t>Customer Service</t>
        </is>
      </c>
      <c r="D1460" s="5" t="inlineStr">
        <is>
          <t>L3</t>
        </is>
      </c>
      <c r="E1460" s="5" t="n">
        <v>0.8</v>
      </c>
      <c r="F1460" s="5" t="n">
        <v>33100</v>
      </c>
      <c r="G1460" s="41" t="n">
        <v>46069</v>
      </c>
      <c r="H1460" s="41" t="n"/>
      <c r="I1460" s="42">
        <f>IF(H1460="",DATE(2099,12,31),H1460)</f>
        <v/>
      </c>
      <c r="J1460" s="23">
        <f>F1460*E1460</f>
        <v/>
      </c>
      <c r="K1460" s="23">
        <f>J1460*INDEX(Settings!$C$31:$C$36,MATCH(D1460,Settings!$B$31:$B$36,0))</f>
        <v/>
      </c>
      <c r="L1460" s="23">
        <f>J1460+K1460</f>
        <v/>
      </c>
      <c r="M1460" s="23">
        <f>MIN(L1460,Settings!$C$25)</f>
        <v/>
      </c>
      <c r="N1460" s="23">
        <f>IF(B1460="IT",L1460*Settings!$C$11+L1460*Settings!$C$12,M1460*Settings!$C$16+M1460*Settings!$C$17+L1460*Settings!$C$18+L1460*Settings!$C$19+L1460*Settings!$C$20+L1460*Settings!$C$21*Settings!$C$22)</f>
        <v/>
      </c>
      <c r="O1460" s="23">
        <f>IF(B1460="IT",J1460/Settings!$C$13,0)</f>
        <v/>
      </c>
      <c r="P1460" s="23">
        <f>L1460+N1460+O1460</f>
        <v/>
      </c>
    </row>
    <row r="1461">
      <c r="A1461" s="5" t="inlineStr">
        <is>
          <t>E02224</t>
        </is>
      </c>
      <c r="B1461" s="5" t="inlineStr">
        <is>
          <t>IT</t>
        </is>
      </c>
      <c r="C1461" s="5" t="inlineStr">
        <is>
          <t>Customer Service</t>
        </is>
      </c>
      <c r="D1461" s="5" t="inlineStr">
        <is>
          <t>L2</t>
        </is>
      </c>
      <c r="E1461" s="5" t="n">
        <v>1</v>
      </c>
      <c r="F1461" s="5" t="n">
        <v>30200</v>
      </c>
      <c r="G1461" s="41" t="n">
        <v>44602</v>
      </c>
      <c r="H1461" s="41" t="n"/>
      <c r="I1461" s="42">
        <f>IF(H1461="",DATE(2099,12,31),H1461)</f>
        <v/>
      </c>
      <c r="J1461" s="23">
        <f>F1461*E1461</f>
        <v/>
      </c>
      <c r="K1461" s="23">
        <f>J1461*INDEX(Settings!$C$31:$C$36,MATCH(D1461,Settings!$B$31:$B$36,0))</f>
        <v/>
      </c>
      <c r="L1461" s="23">
        <f>J1461+K1461</f>
        <v/>
      </c>
      <c r="M1461" s="23">
        <f>MIN(L1461,Settings!$C$25)</f>
        <v/>
      </c>
      <c r="N1461" s="23">
        <f>IF(B1461="IT",L1461*Settings!$C$11+L1461*Settings!$C$12,M1461*Settings!$C$16+M1461*Settings!$C$17+L1461*Settings!$C$18+L1461*Settings!$C$19+L1461*Settings!$C$20+L1461*Settings!$C$21*Settings!$C$22)</f>
        <v/>
      </c>
      <c r="O1461" s="23">
        <f>IF(B1461="IT",J1461/Settings!$C$13,0)</f>
        <v/>
      </c>
      <c r="P1461" s="23">
        <f>L1461+N1461+O1461</f>
        <v/>
      </c>
    </row>
    <row r="1462">
      <c r="A1462" s="5" t="inlineStr">
        <is>
          <t>E02225</t>
        </is>
      </c>
      <c r="B1462" s="5" t="inlineStr">
        <is>
          <t>PL</t>
        </is>
      </c>
      <c r="C1462" s="5" t="inlineStr">
        <is>
          <t>Customer Service</t>
        </is>
      </c>
      <c r="D1462" s="5" t="inlineStr">
        <is>
          <t>L2</t>
        </is>
      </c>
      <c r="E1462" s="5" t="n">
        <v>1</v>
      </c>
      <c r="F1462" s="5" t="n">
        <v>21950</v>
      </c>
      <c r="G1462" s="41" t="n">
        <v>45658</v>
      </c>
      <c r="H1462" s="41" t="n"/>
      <c r="I1462" s="42">
        <f>IF(H1462="",DATE(2099,12,31),H1462)</f>
        <v/>
      </c>
      <c r="J1462" s="23">
        <f>F1462*E1462</f>
        <v/>
      </c>
      <c r="K1462" s="23">
        <f>J1462*INDEX(Settings!$C$31:$C$36,MATCH(D1462,Settings!$B$31:$B$36,0))</f>
        <v/>
      </c>
      <c r="L1462" s="23">
        <f>J1462+K1462</f>
        <v/>
      </c>
      <c r="M1462" s="23">
        <f>MIN(L1462,Settings!$C$25)</f>
        <v/>
      </c>
      <c r="N1462" s="23">
        <f>IF(B1462="IT",L1462*Settings!$C$11+L1462*Settings!$C$12,M1462*Settings!$C$16+M1462*Settings!$C$17+L1462*Settings!$C$18+L1462*Settings!$C$19+L1462*Settings!$C$20+L1462*Settings!$C$21*Settings!$C$22)</f>
        <v/>
      </c>
      <c r="O1462" s="23">
        <f>IF(B1462="IT",J1462/Settings!$C$13,0)</f>
        <v/>
      </c>
      <c r="P1462" s="23">
        <f>L1462+N1462+O1462</f>
        <v/>
      </c>
    </row>
    <row r="1463">
      <c r="A1463" s="5" t="inlineStr">
        <is>
          <t>E02232</t>
        </is>
      </c>
      <c r="B1463" s="5" t="inlineStr">
        <is>
          <t>IT</t>
        </is>
      </c>
      <c r="C1463" s="5" t="inlineStr">
        <is>
          <t>Customer Service</t>
        </is>
      </c>
      <c r="D1463" s="5" t="inlineStr">
        <is>
          <t>L1</t>
        </is>
      </c>
      <c r="E1463" s="5" t="n">
        <v>1</v>
      </c>
      <c r="F1463" s="5" t="n">
        <v>22850</v>
      </c>
      <c r="G1463" s="41" t="n">
        <v>45203</v>
      </c>
      <c r="H1463" s="41" t="n"/>
      <c r="I1463" s="42">
        <f>IF(H1463="",DATE(2099,12,31),H1463)</f>
        <v/>
      </c>
      <c r="J1463" s="23">
        <f>F1463*E1463</f>
        <v/>
      </c>
      <c r="K1463" s="23">
        <f>J1463*INDEX(Settings!$C$31:$C$36,MATCH(D1463,Settings!$B$31:$B$36,0))</f>
        <v/>
      </c>
      <c r="L1463" s="23">
        <f>J1463+K1463</f>
        <v/>
      </c>
      <c r="M1463" s="23">
        <f>MIN(L1463,Settings!$C$25)</f>
        <v/>
      </c>
      <c r="N1463" s="23">
        <f>IF(B1463="IT",L1463*Settings!$C$11+L1463*Settings!$C$12,M1463*Settings!$C$16+M1463*Settings!$C$17+L1463*Settings!$C$18+L1463*Settings!$C$19+L1463*Settings!$C$20+L1463*Settings!$C$21*Settings!$C$22)</f>
        <v/>
      </c>
      <c r="O1463" s="23">
        <f>IF(B1463="IT",J1463/Settings!$C$13,0)</f>
        <v/>
      </c>
      <c r="P1463" s="23">
        <f>L1463+N1463+O1463</f>
        <v/>
      </c>
    </row>
    <row r="1464">
      <c r="A1464" s="5" t="inlineStr">
        <is>
          <t>E02233</t>
        </is>
      </c>
      <c r="B1464" s="5" t="inlineStr">
        <is>
          <t>IT</t>
        </is>
      </c>
      <c r="C1464" s="5" t="inlineStr">
        <is>
          <t>Operations</t>
        </is>
      </c>
      <c r="D1464" s="5" t="inlineStr">
        <is>
          <t>L2</t>
        </is>
      </c>
      <c r="E1464" s="5" t="n">
        <v>1</v>
      </c>
      <c r="F1464" s="5" t="n">
        <v>31600</v>
      </c>
      <c r="G1464" s="41" t="n">
        <v>45584</v>
      </c>
      <c r="H1464" s="41" t="n"/>
      <c r="I1464" s="42">
        <f>IF(H1464="",DATE(2099,12,31),H1464)</f>
        <v/>
      </c>
      <c r="J1464" s="23">
        <f>F1464*E1464</f>
        <v/>
      </c>
      <c r="K1464" s="23">
        <f>J1464*INDEX(Settings!$C$31:$C$36,MATCH(D1464,Settings!$B$31:$B$36,0))</f>
        <v/>
      </c>
      <c r="L1464" s="23">
        <f>J1464+K1464</f>
        <v/>
      </c>
      <c r="M1464" s="23">
        <f>MIN(L1464,Settings!$C$25)</f>
        <v/>
      </c>
      <c r="N1464" s="23">
        <f>IF(B1464="IT",L1464*Settings!$C$11+L1464*Settings!$C$12,M1464*Settings!$C$16+M1464*Settings!$C$17+L1464*Settings!$C$18+L1464*Settings!$C$19+L1464*Settings!$C$20+L1464*Settings!$C$21*Settings!$C$22)</f>
        <v/>
      </c>
      <c r="O1464" s="23">
        <f>IF(B1464="IT",J1464/Settings!$C$13,0)</f>
        <v/>
      </c>
      <c r="P1464" s="23">
        <f>L1464+N1464+O1464</f>
        <v/>
      </c>
    </row>
    <row r="1465">
      <c r="A1465" s="5" t="inlineStr">
        <is>
          <t>E02234</t>
        </is>
      </c>
      <c r="B1465" s="5" t="inlineStr">
        <is>
          <t>IT</t>
        </is>
      </c>
      <c r="C1465" s="5" t="inlineStr">
        <is>
          <t>Tech</t>
        </is>
      </c>
      <c r="D1465" s="5" t="inlineStr">
        <is>
          <t>L4</t>
        </is>
      </c>
      <c r="E1465" s="5" t="n">
        <v>1</v>
      </c>
      <c r="F1465" s="5" t="n">
        <v>55950</v>
      </c>
      <c r="G1465" s="41" t="n">
        <v>44127</v>
      </c>
      <c r="H1465" s="41" t="n"/>
      <c r="I1465" s="42">
        <f>IF(H1465="",DATE(2099,12,31),H1465)</f>
        <v/>
      </c>
      <c r="J1465" s="23">
        <f>F1465*E1465</f>
        <v/>
      </c>
      <c r="K1465" s="23">
        <f>J1465*INDEX(Settings!$C$31:$C$36,MATCH(D1465,Settings!$B$31:$B$36,0))</f>
        <v/>
      </c>
      <c r="L1465" s="23">
        <f>J1465+K1465</f>
        <v/>
      </c>
      <c r="M1465" s="23">
        <f>MIN(L1465,Settings!$C$25)</f>
        <v/>
      </c>
      <c r="N1465" s="23">
        <f>IF(B1465="IT",L1465*Settings!$C$11+L1465*Settings!$C$12,M1465*Settings!$C$16+M1465*Settings!$C$17+L1465*Settings!$C$18+L1465*Settings!$C$19+L1465*Settings!$C$20+L1465*Settings!$C$21*Settings!$C$22)</f>
        <v/>
      </c>
      <c r="O1465" s="23">
        <f>IF(B1465="IT",J1465/Settings!$C$13,0)</f>
        <v/>
      </c>
      <c r="P1465" s="23">
        <f>L1465+N1465+O1465</f>
        <v/>
      </c>
    </row>
    <row r="1466">
      <c r="A1466" s="5" t="inlineStr">
        <is>
          <t>E02235</t>
        </is>
      </c>
      <c r="B1466" s="5" t="inlineStr">
        <is>
          <t>IT</t>
        </is>
      </c>
      <c r="C1466" s="5" t="inlineStr">
        <is>
          <t>Sales</t>
        </is>
      </c>
      <c r="D1466" s="5" t="inlineStr">
        <is>
          <t>L4</t>
        </is>
      </c>
      <c r="E1466" s="5" t="n">
        <v>1</v>
      </c>
      <c r="F1466" s="5" t="n">
        <v>51500</v>
      </c>
      <c r="G1466" s="41" t="n">
        <v>42896</v>
      </c>
      <c r="H1466" s="41" t="n"/>
      <c r="I1466" s="42">
        <f>IF(H1466="",DATE(2099,12,31),H1466)</f>
        <v/>
      </c>
      <c r="J1466" s="23">
        <f>F1466*E1466</f>
        <v/>
      </c>
      <c r="K1466" s="23">
        <f>J1466*INDEX(Settings!$C$31:$C$36,MATCH(D1466,Settings!$B$31:$B$36,0))</f>
        <v/>
      </c>
      <c r="L1466" s="23">
        <f>J1466+K1466</f>
        <v/>
      </c>
      <c r="M1466" s="23">
        <f>MIN(L1466,Settings!$C$25)</f>
        <v/>
      </c>
      <c r="N1466" s="23">
        <f>IF(B1466="IT",L1466*Settings!$C$11+L1466*Settings!$C$12,M1466*Settings!$C$16+M1466*Settings!$C$17+L1466*Settings!$C$18+L1466*Settings!$C$19+L1466*Settings!$C$20+L1466*Settings!$C$21*Settings!$C$22)</f>
        <v/>
      </c>
      <c r="O1466" s="23">
        <f>IF(B1466="IT",J1466/Settings!$C$13,0)</f>
        <v/>
      </c>
      <c r="P1466" s="23">
        <f>L1466+N1466+O1466</f>
        <v/>
      </c>
    </row>
    <row r="1467">
      <c r="A1467" s="5" t="inlineStr">
        <is>
          <t>E02237</t>
        </is>
      </c>
      <c r="B1467" s="5" t="inlineStr">
        <is>
          <t>PL</t>
        </is>
      </c>
      <c r="C1467" s="5" t="inlineStr">
        <is>
          <t>Customer Service</t>
        </is>
      </c>
      <c r="D1467" s="5" t="inlineStr">
        <is>
          <t>L2</t>
        </is>
      </c>
      <c r="E1467" s="5" t="n">
        <v>1</v>
      </c>
      <c r="F1467" s="5" t="n">
        <v>21200</v>
      </c>
      <c r="G1467" s="41" t="n">
        <v>45848</v>
      </c>
      <c r="H1467" s="41" t="n">
        <v>45928</v>
      </c>
      <c r="I1467" s="42">
        <f>IF(H1467="",DATE(2099,12,31),H1467)</f>
        <v/>
      </c>
      <c r="J1467" s="23">
        <f>F1467*E1467</f>
        <v/>
      </c>
      <c r="K1467" s="23">
        <f>J1467*INDEX(Settings!$C$31:$C$36,MATCH(D1467,Settings!$B$31:$B$36,0))</f>
        <v/>
      </c>
      <c r="L1467" s="23">
        <f>J1467+K1467</f>
        <v/>
      </c>
      <c r="M1467" s="23">
        <f>MIN(L1467,Settings!$C$25)</f>
        <v/>
      </c>
      <c r="N1467" s="23">
        <f>IF(B1467="IT",L1467*Settings!$C$11+L1467*Settings!$C$12,M1467*Settings!$C$16+M1467*Settings!$C$17+L1467*Settings!$C$18+L1467*Settings!$C$19+L1467*Settings!$C$20+L1467*Settings!$C$21*Settings!$C$22)</f>
        <v/>
      </c>
      <c r="O1467" s="23">
        <f>IF(B1467="IT",J1467/Settings!$C$13,0)</f>
        <v/>
      </c>
      <c r="P1467" s="23">
        <f>L1467+N1467+O1467</f>
        <v/>
      </c>
    </row>
    <row r="1468">
      <c r="A1468" s="5" t="inlineStr">
        <is>
          <t>E02243</t>
        </is>
      </c>
      <c r="B1468" s="5" t="inlineStr">
        <is>
          <t>PL</t>
        </is>
      </c>
      <c r="C1468" s="5" t="inlineStr">
        <is>
          <t>Operations</t>
        </is>
      </c>
      <c r="D1468" s="5" t="inlineStr">
        <is>
          <t>L3</t>
        </is>
      </c>
      <c r="E1468" s="5" t="n">
        <v>1</v>
      </c>
      <c r="F1468" s="5" t="n">
        <v>31750</v>
      </c>
      <c r="G1468" s="41" t="n">
        <v>44891</v>
      </c>
      <c r="H1468" s="41" t="n"/>
      <c r="I1468" s="42">
        <f>IF(H1468="",DATE(2099,12,31),H1468)</f>
        <v/>
      </c>
      <c r="J1468" s="23">
        <f>F1468*E1468</f>
        <v/>
      </c>
      <c r="K1468" s="23">
        <f>J1468*INDEX(Settings!$C$31:$C$36,MATCH(D1468,Settings!$B$31:$B$36,0))</f>
        <v/>
      </c>
      <c r="L1468" s="23">
        <f>J1468+K1468</f>
        <v/>
      </c>
      <c r="M1468" s="23">
        <f>MIN(L1468,Settings!$C$25)</f>
        <v/>
      </c>
      <c r="N1468" s="23">
        <f>IF(B1468="IT",L1468*Settings!$C$11+L1468*Settings!$C$12,M1468*Settings!$C$16+M1468*Settings!$C$17+L1468*Settings!$C$18+L1468*Settings!$C$19+L1468*Settings!$C$20+L1468*Settings!$C$21*Settings!$C$22)</f>
        <v/>
      </c>
      <c r="O1468" s="23">
        <f>IF(B1468="IT",J1468/Settings!$C$13,0)</f>
        <v/>
      </c>
      <c r="P1468" s="23">
        <f>L1468+N1468+O1468</f>
        <v/>
      </c>
    </row>
    <row r="1469">
      <c r="A1469" s="5" t="inlineStr">
        <is>
          <t>E02244</t>
        </is>
      </c>
      <c r="B1469" s="5" t="inlineStr">
        <is>
          <t>PL</t>
        </is>
      </c>
      <c r="C1469" s="5" t="inlineStr">
        <is>
          <t>Operations</t>
        </is>
      </c>
      <c r="D1469" s="5" t="inlineStr">
        <is>
          <t>L5</t>
        </is>
      </c>
      <c r="E1469" s="5" t="n">
        <v>1</v>
      </c>
      <c r="F1469" s="5" t="n">
        <v>44650</v>
      </c>
      <c r="G1469" s="41" t="n">
        <v>46149</v>
      </c>
      <c r="H1469" s="41" t="n"/>
      <c r="I1469" s="42">
        <f>IF(H1469="",DATE(2099,12,31),H1469)</f>
        <v/>
      </c>
      <c r="J1469" s="23">
        <f>F1469*E1469</f>
        <v/>
      </c>
      <c r="K1469" s="23">
        <f>J1469*INDEX(Settings!$C$31:$C$36,MATCH(D1469,Settings!$B$31:$B$36,0))</f>
        <v/>
      </c>
      <c r="L1469" s="23">
        <f>J1469+K1469</f>
        <v/>
      </c>
      <c r="M1469" s="23">
        <f>MIN(L1469,Settings!$C$25)</f>
        <v/>
      </c>
      <c r="N1469" s="23">
        <f>IF(B1469="IT",L1469*Settings!$C$11+L1469*Settings!$C$12,M1469*Settings!$C$16+M1469*Settings!$C$17+L1469*Settings!$C$18+L1469*Settings!$C$19+L1469*Settings!$C$20+L1469*Settings!$C$21*Settings!$C$22)</f>
        <v/>
      </c>
      <c r="O1469" s="23">
        <f>IF(B1469="IT",J1469/Settings!$C$13,0)</f>
        <v/>
      </c>
      <c r="P1469" s="23">
        <f>L1469+N1469+O1469</f>
        <v/>
      </c>
    </row>
    <row r="1470">
      <c r="A1470" s="5" t="inlineStr">
        <is>
          <t>E02246</t>
        </is>
      </c>
      <c r="B1470" s="5" t="inlineStr">
        <is>
          <t>PL</t>
        </is>
      </c>
      <c r="C1470" s="5" t="inlineStr">
        <is>
          <t>Sales</t>
        </is>
      </c>
      <c r="D1470" s="5" t="inlineStr">
        <is>
          <t>L1</t>
        </is>
      </c>
      <c r="E1470" s="5" t="n">
        <v>1</v>
      </c>
      <c r="F1470" s="5" t="n">
        <v>14750</v>
      </c>
      <c r="G1470" s="41" t="n">
        <v>45924</v>
      </c>
      <c r="H1470" s="41" t="n"/>
      <c r="I1470" s="42">
        <f>IF(H1470="",DATE(2099,12,31),H1470)</f>
        <v/>
      </c>
      <c r="J1470" s="23">
        <f>F1470*E1470</f>
        <v/>
      </c>
      <c r="K1470" s="23">
        <f>J1470*INDEX(Settings!$C$31:$C$36,MATCH(D1470,Settings!$B$31:$B$36,0))</f>
        <v/>
      </c>
      <c r="L1470" s="23">
        <f>J1470+K1470</f>
        <v/>
      </c>
      <c r="M1470" s="23">
        <f>MIN(L1470,Settings!$C$25)</f>
        <v/>
      </c>
      <c r="N1470" s="23">
        <f>IF(B1470="IT",L1470*Settings!$C$11+L1470*Settings!$C$12,M1470*Settings!$C$16+M1470*Settings!$C$17+L1470*Settings!$C$18+L1470*Settings!$C$19+L1470*Settings!$C$20+L1470*Settings!$C$21*Settings!$C$22)</f>
        <v/>
      </c>
      <c r="O1470" s="23">
        <f>IF(B1470="IT",J1470/Settings!$C$13,0)</f>
        <v/>
      </c>
      <c r="P1470" s="23">
        <f>L1470+N1470+O1470</f>
        <v/>
      </c>
    </row>
    <row r="1471">
      <c r="A1471" s="5" t="inlineStr">
        <is>
          <t>E02247</t>
        </is>
      </c>
      <c r="B1471" s="5" t="inlineStr">
        <is>
          <t>PL</t>
        </is>
      </c>
      <c r="C1471" s="5" t="inlineStr">
        <is>
          <t>Customer Service</t>
        </is>
      </c>
      <c r="D1471" s="5" t="inlineStr">
        <is>
          <t>L4</t>
        </is>
      </c>
      <c r="E1471" s="5" t="n">
        <v>1</v>
      </c>
      <c r="F1471" s="5" t="n">
        <v>39650</v>
      </c>
      <c r="G1471" s="41" t="n">
        <v>45642</v>
      </c>
      <c r="H1471" s="41" t="n"/>
      <c r="I1471" s="42">
        <f>IF(H1471="",DATE(2099,12,31),H1471)</f>
        <v/>
      </c>
      <c r="J1471" s="23">
        <f>F1471*E1471</f>
        <v/>
      </c>
      <c r="K1471" s="23">
        <f>J1471*INDEX(Settings!$C$31:$C$36,MATCH(D1471,Settings!$B$31:$B$36,0))</f>
        <v/>
      </c>
      <c r="L1471" s="23">
        <f>J1471+K1471</f>
        <v/>
      </c>
      <c r="M1471" s="23">
        <f>MIN(L1471,Settings!$C$25)</f>
        <v/>
      </c>
      <c r="N1471" s="23">
        <f>IF(B1471="IT",L1471*Settings!$C$11+L1471*Settings!$C$12,M1471*Settings!$C$16+M1471*Settings!$C$17+L1471*Settings!$C$18+L1471*Settings!$C$19+L1471*Settings!$C$20+L1471*Settings!$C$21*Settings!$C$22)</f>
        <v/>
      </c>
      <c r="O1471" s="23">
        <f>IF(B1471="IT",J1471/Settings!$C$13,0)</f>
        <v/>
      </c>
      <c r="P1471" s="23">
        <f>L1471+N1471+O1471</f>
        <v/>
      </c>
    </row>
    <row r="1472">
      <c r="A1472" s="5" t="inlineStr">
        <is>
          <t>E02248</t>
        </is>
      </c>
      <c r="B1472" s="5" t="inlineStr">
        <is>
          <t>IT</t>
        </is>
      </c>
      <c r="C1472" s="5" t="inlineStr">
        <is>
          <t>Tech</t>
        </is>
      </c>
      <c r="D1472" s="5" t="inlineStr">
        <is>
          <t>L4</t>
        </is>
      </c>
      <c r="E1472" s="5" t="n">
        <v>1</v>
      </c>
      <c r="F1472" s="5" t="n">
        <v>80450</v>
      </c>
      <c r="G1472" s="41" t="n">
        <v>41775</v>
      </c>
      <c r="H1472" s="41" t="n"/>
      <c r="I1472" s="42">
        <f>IF(H1472="",DATE(2099,12,31),H1472)</f>
        <v/>
      </c>
      <c r="J1472" s="23">
        <f>F1472*E1472</f>
        <v/>
      </c>
      <c r="K1472" s="23">
        <f>J1472*INDEX(Settings!$C$31:$C$36,MATCH(D1472,Settings!$B$31:$B$36,0))</f>
        <v/>
      </c>
      <c r="L1472" s="23">
        <f>J1472+K1472</f>
        <v/>
      </c>
      <c r="M1472" s="23">
        <f>MIN(L1472,Settings!$C$25)</f>
        <v/>
      </c>
      <c r="N1472" s="23">
        <f>IF(B1472="IT",L1472*Settings!$C$11+L1472*Settings!$C$12,M1472*Settings!$C$16+M1472*Settings!$C$17+L1472*Settings!$C$18+L1472*Settings!$C$19+L1472*Settings!$C$20+L1472*Settings!$C$21*Settings!$C$22)</f>
        <v/>
      </c>
      <c r="O1472" s="23">
        <f>IF(B1472="IT",J1472/Settings!$C$13,0)</f>
        <v/>
      </c>
      <c r="P1472" s="23">
        <f>L1472+N1472+O1472</f>
        <v/>
      </c>
    </row>
    <row r="1473">
      <c r="A1473" s="5" t="inlineStr">
        <is>
          <t>E02249</t>
        </is>
      </c>
      <c r="B1473" s="5" t="inlineStr">
        <is>
          <t>PL</t>
        </is>
      </c>
      <c r="C1473" s="5" t="inlineStr">
        <is>
          <t>Finance</t>
        </is>
      </c>
      <c r="D1473" s="5" t="inlineStr">
        <is>
          <t>L5</t>
        </is>
      </c>
      <c r="E1473" s="5" t="n">
        <v>1</v>
      </c>
      <c r="F1473" s="5" t="n">
        <v>63800</v>
      </c>
      <c r="G1473" s="41" t="n">
        <v>45841</v>
      </c>
      <c r="H1473" s="41" t="n"/>
      <c r="I1473" s="42">
        <f>IF(H1473="",DATE(2099,12,31),H1473)</f>
        <v/>
      </c>
      <c r="J1473" s="23">
        <f>F1473*E1473</f>
        <v/>
      </c>
      <c r="K1473" s="23">
        <f>J1473*INDEX(Settings!$C$31:$C$36,MATCH(D1473,Settings!$B$31:$B$36,0))</f>
        <v/>
      </c>
      <c r="L1473" s="23">
        <f>J1473+K1473</f>
        <v/>
      </c>
      <c r="M1473" s="23">
        <f>MIN(L1473,Settings!$C$25)</f>
        <v/>
      </c>
      <c r="N1473" s="23">
        <f>IF(B1473="IT",L1473*Settings!$C$11+L1473*Settings!$C$12,M1473*Settings!$C$16+M1473*Settings!$C$17+L1473*Settings!$C$18+L1473*Settings!$C$19+L1473*Settings!$C$20+L1473*Settings!$C$21*Settings!$C$22)</f>
        <v/>
      </c>
      <c r="O1473" s="23">
        <f>IF(B1473="IT",J1473/Settings!$C$13,0)</f>
        <v/>
      </c>
      <c r="P1473" s="23">
        <f>L1473+N1473+O1473</f>
        <v/>
      </c>
    </row>
    <row r="1474">
      <c r="A1474" s="5" t="inlineStr">
        <is>
          <t>E02250</t>
        </is>
      </c>
      <c r="B1474" s="5" t="inlineStr">
        <is>
          <t>IT</t>
        </is>
      </c>
      <c r="C1474" s="5" t="inlineStr">
        <is>
          <t>Sales</t>
        </is>
      </c>
      <c r="D1474" s="5" t="inlineStr">
        <is>
          <t>L2</t>
        </is>
      </c>
      <c r="E1474" s="5" t="n">
        <v>1</v>
      </c>
      <c r="F1474" s="5" t="n">
        <v>34900</v>
      </c>
      <c r="G1474" s="41" t="n">
        <v>45843</v>
      </c>
      <c r="H1474" s="41" t="n">
        <v>45984</v>
      </c>
      <c r="I1474" s="42">
        <f>IF(H1474="",DATE(2099,12,31),H1474)</f>
        <v/>
      </c>
      <c r="J1474" s="23">
        <f>F1474*E1474</f>
        <v/>
      </c>
      <c r="K1474" s="23">
        <f>J1474*INDEX(Settings!$C$31:$C$36,MATCH(D1474,Settings!$B$31:$B$36,0))</f>
        <v/>
      </c>
      <c r="L1474" s="23">
        <f>J1474+K1474</f>
        <v/>
      </c>
      <c r="M1474" s="23">
        <f>MIN(L1474,Settings!$C$25)</f>
        <v/>
      </c>
      <c r="N1474" s="23">
        <f>IF(B1474="IT",L1474*Settings!$C$11+L1474*Settings!$C$12,M1474*Settings!$C$16+M1474*Settings!$C$17+L1474*Settings!$C$18+L1474*Settings!$C$19+L1474*Settings!$C$20+L1474*Settings!$C$21*Settings!$C$22)</f>
        <v/>
      </c>
      <c r="O1474" s="23">
        <f>IF(B1474="IT",J1474/Settings!$C$13,0)</f>
        <v/>
      </c>
      <c r="P1474" s="23">
        <f>L1474+N1474+O1474</f>
        <v/>
      </c>
    </row>
    <row r="1475">
      <c r="A1475" s="5" t="inlineStr">
        <is>
          <t>E02251</t>
        </is>
      </c>
      <c r="B1475" s="5" t="inlineStr">
        <is>
          <t>IT</t>
        </is>
      </c>
      <c r="C1475" s="5" t="inlineStr">
        <is>
          <t>Customer Service</t>
        </is>
      </c>
      <c r="D1475" s="5" t="inlineStr">
        <is>
          <t>L4</t>
        </is>
      </c>
      <c r="E1475" s="5" t="n">
        <v>1</v>
      </c>
      <c r="F1475" s="5" t="n">
        <v>50050</v>
      </c>
      <c r="G1475" s="41" t="n">
        <v>45243</v>
      </c>
      <c r="H1475" s="41" t="n"/>
      <c r="I1475" s="42">
        <f>IF(H1475="",DATE(2099,12,31),H1475)</f>
        <v/>
      </c>
      <c r="J1475" s="23">
        <f>F1475*E1475</f>
        <v/>
      </c>
      <c r="K1475" s="23">
        <f>J1475*INDEX(Settings!$C$31:$C$36,MATCH(D1475,Settings!$B$31:$B$36,0))</f>
        <v/>
      </c>
      <c r="L1475" s="23">
        <f>J1475+K1475</f>
        <v/>
      </c>
      <c r="M1475" s="23">
        <f>MIN(L1475,Settings!$C$25)</f>
        <v/>
      </c>
      <c r="N1475" s="23">
        <f>IF(B1475="IT",L1475*Settings!$C$11+L1475*Settings!$C$12,M1475*Settings!$C$16+M1475*Settings!$C$17+L1475*Settings!$C$18+L1475*Settings!$C$19+L1475*Settings!$C$20+L1475*Settings!$C$21*Settings!$C$22)</f>
        <v/>
      </c>
      <c r="O1475" s="23">
        <f>IF(B1475="IT",J1475/Settings!$C$13,0)</f>
        <v/>
      </c>
      <c r="P1475" s="23">
        <f>L1475+N1475+O1475</f>
        <v/>
      </c>
    </row>
    <row r="1476">
      <c r="A1476" s="5" t="inlineStr">
        <is>
          <t>E02252</t>
        </is>
      </c>
      <c r="B1476" s="5" t="inlineStr">
        <is>
          <t>PL</t>
        </is>
      </c>
      <c r="C1476" s="5" t="inlineStr">
        <is>
          <t>Customer Service</t>
        </is>
      </c>
      <c r="D1476" s="5" t="inlineStr">
        <is>
          <t>L5</t>
        </is>
      </c>
      <c r="E1476" s="5" t="n">
        <v>1</v>
      </c>
      <c r="F1476" s="5" t="n">
        <v>52750</v>
      </c>
      <c r="G1476" s="41" t="n">
        <v>42222</v>
      </c>
      <c r="H1476" s="41" t="n"/>
      <c r="I1476" s="42">
        <f>IF(H1476="",DATE(2099,12,31),H1476)</f>
        <v/>
      </c>
      <c r="J1476" s="23">
        <f>F1476*E1476</f>
        <v/>
      </c>
      <c r="K1476" s="23">
        <f>J1476*INDEX(Settings!$C$31:$C$36,MATCH(D1476,Settings!$B$31:$B$36,0))</f>
        <v/>
      </c>
      <c r="L1476" s="23">
        <f>J1476+K1476</f>
        <v/>
      </c>
      <c r="M1476" s="23">
        <f>MIN(L1476,Settings!$C$25)</f>
        <v/>
      </c>
      <c r="N1476" s="23">
        <f>IF(B1476="IT",L1476*Settings!$C$11+L1476*Settings!$C$12,M1476*Settings!$C$16+M1476*Settings!$C$17+L1476*Settings!$C$18+L1476*Settings!$C$19+L1476*Settings!$C$20+L1476*Settings!$C$21*Settings!$C$22)</f>
        <v/>
      </c>
      <c r="O1476" s="23">
        <f>IF(B1476="IT",J1476/Settings!$C$13,0)</f>
        <v/>
      </c>
      <c r="P1476" s="23">
        <f>L1476+N1476+O1476</f>
        <v/>
      </c>
    </row>
    <row r="1477">
      <c r="A1477" s="5" t="inlineStr">
        <is>
          <t>E02253</t>
        </is>
      </c>
      <c r="B1477" s="5" t="inlineStr">
        <is>
          <t>IT</t>
        </is>
      </c>
      <c r="C1477" s="5" t="inlineStr">
        <is>
          <t>Finance</t>
        </is>
      </c>
      <c r="D1477" s="5" t="inlineStr">
        <is>
          <t>L4</t>
        </is>
      </c>
      <c r="E1477" s="5" t="n">
        <v>0.8</v>
      </c>
      <c r="F1477" s="5" t="n">
        <v>64900</v>
      </c>
      <c r="G1477" s="41" t="n">
        <v>43439</v>
      </c>
      <c r="H1477" s="41" t="n"/>
      <c r="I1477" s="42">
        <f>IF(H1477="",DATE(2099,12,31),H1477)</f>
        <v/>
      </c>
      <c r="J1477" s="23">
        <f>F1477*E1477</f>
        <v/>
      </c>
      <c r="K1477" s="23">
        <f>J1477*INDEX(Settings!$C$31:$C$36,MATCH(D1477,Settings!$B$31:$B$36,0))</f>
        <v/>
      </c>
      <c r="L1477" s="23">
        <f>J1477+K1477</f>
        <v/>
      </c>
      <c r="M1477" s="23">
        <f>MIN(L1477,Settings!$C$25)</f>
        <v/>
      </c>
      <c r="N1477" s="23">
        <f>IF(B1477="IT",L1477*Settings!$C$11+L1477*Settings!$C$12,M1477*Settings!$C$16+M1477*Settings!$C$17+L1477*Settings!$C$18+L1477*Settings!$C$19+L1477*Settings!$C$20+L1477*Settings!$C$21*Settings!$C$22)</f>
        <v/>
      </c>
      <c r="O1477" s="23">
        <f>IF(B1477="IT",J1477/Settings!$C$13,0)</f>
        <v/>
      </c>
      <c r="P1477" s="23">
        <f>L1477+N1477+O1477</f>
        <v/>
      </c>
    </row>
    <row r="1478">
      <c r="A1478" s="5" t="inlineStr">
        <is>
          <t>E02254</t>
        </is>
      </c>
      <c r="B1478" s="5" t="inlineStr">
        <is>
          <t>IT</t>
        </is>
      </c>
      <c r="C1478" s="5" t="inlineStr">
        <is>
          <t>Operations</t>
        </is>
      </c>
      <c r="D1478" s="5" t="inlineStr">
        <is>
          <t>L2</t>
        </is>
      </c>
      <c r="E1478" s="5" t="n">
        <v>1</v>
      </c>
      <c r="F1478" s="5" t="n">
        <v>27650</v>
      </c>
      <c r="G1478" s="41" t="n">
        <v>44896</v>
      </c>
      <c r="H1478" s="41" t="n">
        <v>46124</v>
      </c>
      <c r="I1478" s="42">
        <f>IF(H1478="",DATE(2099,12,31),H1478)</f>
        <v/>
      </c>
      <c r="J1478" s="23">
        <f>F1478*E1478</f>
        <v/>
      </c>
      <c r="K1478" s="23">
        <f>J1478*INDEX(Settings!$C$31:$C$36,MATCH(D1478,Settings!$B$31:$B$36,0))</f>
        <v/>
      </c>
      <c r="L1478" s="23">
        <f>J1478+K1478</f>
        <v/>
      </c>
      <c r="M1478" s="23">
        <f>MIN(L1478,Settings!$C$25)</f>
        <v/>
      </c>
      <c r="N1478" s="23">
        <f>IF(B1478="IT",L1478*Settings!$C$11+L1478*Settings!$C$12,M1478*Settings!$C$16+M1478*Settings!$C$17+L1478*Settings!$C$18+L1478*Settings!$C$19+L1478*Settings!$C$20+L1478*Settings!$C$21*Settings!$C$22)</f>
        <v/>
      </c>
      <c r="O1478" s="23">
        <f>IF(B1478="IT",J1478/Settings!$C$13,0)</f>
        <v/>
      </c>
      <c r="P1478" s="23">
        <f>L1478+N1478+O1478</f>
        <v/>
      </c>
    </row>
    <row r="1479">
      <c r="A1479" s="5" t="inlineStr">
        <is>
          <t>E02256</t>
        </is>
      </c>
      <c r="B1479" s="5" t="inlineStr">
        <is>
          <t>IT</t>
        </is>
      </c>
      <c r="C1479" s="5" t="inlineStr">
        <is>
          <t>HR</t>
        </is>
      </c>
      <c r="D1479" s="5" t="inlineStr">
        <is>
          <t>L2</t>
        </is>
      </c>
      <c r="E1479" s="5" t="n">
        <v>1</v>
      </c>
      <c r="F1479" s="5" t="n">
        <v>28400</v>
      </c>
      <c r="G1479" s="41" t="n">
        <v>45804</v>
      </c>
      <c r="H1479" s="41" t="n"/>
      <c r="I1479" s="42">
        <f>IF(H1479="",DATE(2099,12,31),H1479)</f>
        <v/>
      </c>
      <c r="J1479" s="23">
        <f>F1479*E1479</f>
        <v/>
      </c>
      <c r="K1479" s="23">
        <f>J1479*INDEX(Settings!$C$31:$C$36,MATCH(D1479,Settings!$B$31:$B$36,0))</f>
        <v/>
      </c>
      <c r="L1479" s="23">
        <f>J1479+K1479</f>
        <v/>
      </c>
      <c r="M1479" s="23">
        <f>MIN(L1479,Settings!$C$25)</f>
        <v/>
      </c>
      <c r="N1479" s="23">
        <f>IF(B1479="IT",L1479*Settings!$C$11+L1479*Settings!$C$12,M1479*Settings!$C$16+M1479*Settings!$C$17+L1479*Settings!$C$18+L1479*Settings!$C$19+L1479*Settings!$C$20+L1479*Settings!$C$21*Settings!$C$22)</f>
        <v/>
      </c>
      <c r="O1479" s="23">
        <f>IF(B1479="IT",J1479/Settings!$C$13,0)</f>
        <v/>
      </c>
      <c r="P1479" s="23">
        <f>L1479+N1479+O1479</f>
        <v/>
      </c>
    </row>
    <row r="1480">
      <c r="A1480" s="5" t="inlineStr">
        <is>
          <t>E02257</t>
        </is>
      </c>
      <c r="B1480" s="5" t="inlineStr">
        <is>
          <t>PL</t>
        </is>
      </c>
      <c r="C1480" s="5" t="inlineStr">
        <is>
          <t>Operations</t>
        </is>
      </c>
      <c r="D1480" s="5" t="inlineStr">
        <is>
          <t>L4</t>
        </is>
      </c>
      <c r="E1480" s="5" t="n">
        <v>1</v>
      </c>
      <c r="F1480" s="5" t="n">
        <v>38900</v>
      </c>
      <c r="G1480" s="41" t="n">
        <v>45619</v>
      </c>
      <c r="H1480" s="41" t="n"/>
      <c r="I1480" s="42">
        <f>IF(H1480="",DATE(2099,12,31),H1480)</f>
        <v/>
      </c>
      <c r="J1480" s="23">
        <f>F1480*E1480</f>
        <v/>
      </c>
      <c r="K1480" s="23">
        <f>J1480*INDEX(Settings!$C$31:$C$36,MATCH(D1480,Settings!$B$31:$B$36,0))</f>
        <v/>
      </c>
      <c r="L1480" s="23">
        <f>J1480+K1480</f>
        <v/>
      </c>
      <c r="M1480" s="23">
        <f>MIN(L1480,Settings!$C$25)</f>
        <v/>
      </c>
      <c r="N1480" s="23">
        <f>IF(B1480="IT",L1480*Settings!$C$11+L1480*Settings!$C$12,M1480*Settings!$C$16+M1480*Settings!$C$17+L1480*Settings!$C$18+L1480*Settings!$C$19+L1480*Settings!$C$20+L1480*Settings!$C$21*Settings!$C$22)</f>
        <v/>
      </c>
      <c r="O1480" s="23">
        <f>IF(B1480="IT",J1480/Settings!$C$13,0)</f>
        <v/>
      </c>
      <c r="P1480" s="23">
        <f>L1480+N1480+O1480</f>
        <v/>
      </c>
    </row>
    <row r="1481">
      <c r="A1481" s="5" t="inlineStr">
        <is>
          <t>E02258</t>
        </is>
      </c>
      <c r="B1481" s="5" t="inlineStr">
        <is>
          <t>PL</t>
        </is>
      </c>
      <c r="C1481" s="5" t="inlineStr">
        <is>
          <t>Operations</t>
        </is>
      </c>
      <c r="D1481" s="5" t="inlineStr">
        <is>
          <t>L2</t>
        </is>
      </c>
      <c r="E1481" s="5" t="n">
        <v>1</v>
      </c>
      <c r="F1481" s="5" t="n">
        <v>26200</v>
      </c>
      <c r="G1481" s="41" t="n">
        <v>45681</v>
      </c>
      <c r="H1481" s="41" t="n"/>
      <c r="I1481" s="42">
        <f>IF(H1481="",DATE(2099,12,31),H1481)</f>
        <v/>
      </c>
      <c r="J1481" s="23">
        <f>F1481*E1481</f>
        <v/>
      </c>
      <c r="K1481" s="23">
        <f>J1481*INDEX(Settings!$C$31:$C$36,MATCH(D1481,Settings!$B$31:$B$36,0))</f>
        <v/>
      </c>
      <c r="L1481" s="23">
        <f>J1481+K1481</f>
        <v/>
      </c>
      <c r="M1481" s="23">
        <f>MIN(L1481,Settings!$C$25)</f>
        <v/>
      </c>
      <c r="N1481" s="23">
        <f>IF(B1481="IT",L1481*Settings!$C$11+L1481*Settings!$C$12,M1481*Settings!$C$16+M1481*Settings!$C$17+L1481*Settings!$C$18+L1481*Settings!$C$19+L1481*Settings!$C$20+L1481*Settings!$C$21*Settings!$C$22)</f>
        <v/>
      </c>
      <c r="O1481" s="23">
        <f>IF(B1481="IT",J1481/Settings!$C$13,0)</f>
        <v/>
      </c>
      <c r="P1481" s="23">
        <f>L1481+N1481+O1481</f>
        <v/>
      </c>
    </row>
    <row r="1482">
      <c r="A1482" s="5" t="inlineStr">
        <is>
          <t>E02259</t>
        </is>
      </c>
      <c r="B1482" s="5" t="inlineStr">
        <is>
          <t>PL</t>
        </is>
      </c>
      <c r="C1482" s="5" t="inlineStr">
        <is>
          <t>Tech</t>
        </is>
      </c>
      <c r="D1482" s="5" t="inlineStr">
        <is>
          <t>L4</t>
        </is>
      </c>
      <c r="E1482" s="5" t="n">
        <v>1</v>
      </c>
      <c r="F1482" s="5" t="n">
        <v>62900</v>
      </c>
      <c r="G1482" s="41" t="n">
        <v>46120</v>
      </c>
      <c r="H1482" s="41" t="n"/>
      <c r="I1482" s="42">
        <f>IF(H1482="",DATE(2099,12,31),H1482)</f>
        <v/>
      </c>
      <c r="J1482" s="23">
        <f>F1482*E1482</f>
        <v/>
      </c>
      <c r="K1482" s="23">
        <f>J1482*INDEX(Settings!$C$31:$C$36,MATCH(D1482,Settings!$B$31:$B$36,0))</f>
        <v/>
      </c>
      <c r="L1482" s="23">
        <f>J1482+K1482</f>
        <v/>
      </c>
      <c r="M1482" s="23">
        <f>MIN(L1482,Settings!$C$25)</f>
        <v/>
      </c>
      <c r="N1482" s="23">
        <f>IF(B1482="IT",L1482*Settings!$C$11+L1482*Settings!$C$12,M1482*Settings!$C$16+M1482*Settings!$C$17+L1482*Settings!$C$18+L1482*Settings!$C$19+L1482*Settings!$C$20+L1482*Settings!$C$21*Settings!$C$22)</f>
        <v/>
      </c>
      <c r="O1482" s="23">
        <f>IF(B1482="IT",J1482/Settings!$C$13,0)</f>
        <v/>
      </c>
      <c r="P1482" s="23">
        <f>L1482+N1482+O1482</f>
        <v/>
      </c>
    </row>
    <row r="1483">
      <c r="A1483" s="5" t="inlineStr">
        <is>
          <t>E02260</t>
        </is>
      </c>
      <c r="B1483" s="5" t="inlineStr">
        <is>
          <t>IT</t>
        </is>
      </c>
      <c r="C1483" s="5" t="inlineStr">
        <is>
          <t>Operations</t>
        </is>
      </c>
      <c r="D1483" s="5" t="inlineStr">
        <is>
          <t>L1</t>
        </is>
      </c>
      <c r="E1483" s="5" t="n">
        <v>1</v>
      </c>
      <c r="F1483" s="5" t="n">
        <v>21950</v>
      </c>
      <c r="G1483" s="41" t="n">
        <v>45976</v>
      </c>
      <c r="H1483" s="41" t="n"/>
      <c r="I1483" s="42">
        <f>IF(H1483="",DATE(2099,12,31),H1483)</f>
        <v/>
      </c>
      <c r="J1483" s="23">
        <f>F1483*E1483</f>
        <v/>
      </c>
      <c r="K1483" s="23">
        <f>J1483*INDEX(Settings!$C$31:$C$36,MATCH(D1483,Settings!$B$31:$B$36,0))</f>
        <v/>
      </c>
      <c r="L1483" s="23">
        <f>J1483+K1483</f>
        <v/>
      </c>
      <c r="M1483" s="23">
        <f>MIN(L1483,Settings!$C$25)</f>
        <v/>
      </c>
      <c r="N1483" s="23">
        <f>IF(B1483="IT",L1483*Settings!$C$11+L1483*Settings!$C$12,M1483*Settings!$C$16+M1483*Settings!$C$17+L1483*Settings!$C$18+L1483*Settings!$C$19+L1483*Settings!$C$20+L1483*Settings!$C$21*Settings!$C$22)</f>
        <v/>
      </c>
      <c r="O1483" s="23">
        <f>IF(B1483="IT",J1483/Settings!$C$13,0)</f>
        <v/>
      </c>
      <c r="P1483" s="23">
        <f>L1483+N1483+O1483</f>
        <v/>
      </c>
    </row>
    <row r="1484">
      <c r="A1484" s="5" t="inlineStr">
        <is>
          <t>E02264</t>
        </is>
      </c>
      <c r="B1484" s="5" t="inlineStr">
        <is>
          <t>PL</t>
        </is>
      </c>
      <c r="C1484" s="5" t="inlineStr">
        <is>
          <t>Customer Service</t>
        </is>
      </c>
      <c r="D1484" s="5" t="inlineStr">
        <is>
          <t>L3</t>
        </is>
      </c>
      <c r="E1484" s="5" t="n">
        <v>1</v>
      </c>
      <c r="F1484" s="5" t="n">
        <v>29400</v>
      </c>
      <c r="G1484" s="41" t="n">
        <v>45764</v>
      </c>
      <c r="H1484" s="41" t="n"/>
      <c r="I1484" s="42">
        <f>IF(H1484="",DATE(2099,12,31),H1484)</f>
        <v/>
      </c>
      <c r="J1484" s="23">
        <f>F1484*E1484</f>
        <v/>
      </c>
      <c r="K1484" s="23">
        <f>J1484*INDEX(Settings!$C$31:$C$36,MATCH(D1484,Settings!$B$31:$B$36,0))</f>
        <v/>
      </c>
      <c r="L1484" s="23">
        <f>J1484+K1484</f>
        <v/>
      </c>
      <c r="M1484" s="23">
        <f>MIN(L1484,Settings!$C$25)</f>
        <v/>
      </c>
      <c r="N1484" s="23">
        <f>IF(B1484="IT",L1484*Settings!$C$11+L1484*Settings!$C$12,M1484*Settings!$C$16+M1484*Settings!$C$17+L1484*Settings!$C$18+L1484*Settings!$C$19+L1484*Settings!$C$20+L1484*Settings!$C$21*Settings!$C$22)</f>
        <v/>
      </c>
      <c r="O1484" s="23">
        <f>IF(B1484="IT",J1484/Settings!$C$13,0)</f>
        <v/>
      </c>
      <c r="P1484" s="23">
        <f>L1484+N1484+O1484</f>
        <v/>
      </c>
    </row>
    <row r="1485">
      <c r="A1485" s="5" t="inlineStr">
        <is>
          <t>E02265</t>
        </is>
      </c>
      <c r="B1485" s="5" t="inlineStr">
        <is>
          <t>IT</t>
        </is>
      </c>
      <c r="C1485" s="5" t="inlineStr">
        <is>
          <t>Operations</t>
        </is>
      </c>
      <c r="D1485" s="5" t="inlineStr">
        <is>
          <t>L3</t>
        </is>
      </c>
      <c r="E1485" s="5" t="n">
        <v>1</v>
      </c>
      <c r="F1485" s="5" t="n">
        <v>35050</v>
      </c>
      <c r="G1485" s="41" t="n">
        <v>44303</v>
      </c>
      <c r="H1485" s="41" t="n"/>
      <c r="I1485" s="42">
        <f>IF(H1485="",DATE(2099,12,31),H1485)</f>
        <v/>
      </c>
      <c r="J1485" s="23">
        <f>F1485*E1485</f>
        <v/>
      </c>
      <c r="K1485" s="23">
        <f>J1485*INDEX(Settings!$C$31:$C$36,MATCH(D1485,Settings!$B$31:$B$36,0))</f>
        <v/>
      </c>
      <c r="L1485" s="23">
        <f>J1485+K1485</f>
        <v/>
      </c>
      <c r="M1485" s="23">
        <f>MIN(L1485,Settings!$C$25)</f>
        <v/>
      </c>
      <c r="N1485" s="23">
        <f>IF(B1485="IT",L1485*Settings!$C$11+L1485*Settings!$C$12,M1485*Settings!$C$16+M1485*Settings!$C$17+L1485*Settings!$C$18+L1485*Settings!$C$19+L1485*Settings!$C$20+L1485*Settings!$C$21*Settings!$C$22)</f>
        <v/>
      </c>
      <c r="O1485" s="23">
        <f>IF(B1485="IT",J1485/Settings!$C$13,0)</f>
        <v/>
      </c>
      <c r="P1485" s="23">
        <f>L1485+N1485+O1485</f>
        <v/>
      </c>
    </row>
    <row r="1486">
      <c r="A1486" s="5" t="inlineStr">
        <is>
          <t>E02266</t>
        </is>
      </c>
      <c r="B1486" s="5" t="inlineStr">
        <is>
          <t>IT</t>
        </is>
      </c>
      <c r="C1486" s="5" t="inlineStr">
        <is>
          <t>Sales</t>
        </is>
      </c>
      <c r="D1486" s="5" t="inlineStr">
        <is>
          <t>L4</t>
        </is>
      </c>
      <c r="E1486" s="5" t="n">
        <v>1</v>
      </c>
      <c r="F1486" s="5" t="n">
        <v>52250</v>
      </c>
      <c r="G1486" s="41" t="n">
        <v>45899</v>
      </c>
      <c r="H1486" s="41" t="n">
        <v>46121</v>
      </c>
      <c r="I1486" s="42">
        <f>IF(H1486="",DATE(2099,12,31),H1486)</f>
        <v/>
      </c>
      <c r="J1486" s="23">
        <f>F1486*E1486</f>
        <v/>
      </c>
      <c r="K1486" s="23">
        <f>J1486*INDEX(Settings!$C$31:$C$36,MATCH(D1486,Settings!$B$31:$B$36,0))</f>
        <v/>
      </c>
      <c r="L1486" s="23">
        <f>J1486+K1486</f>
        <v/>
      </c>
      <c r="M1486" s="23">
        <f>MIN(L1486,Settings!$C$25)</f>
        <v/>
      </c>
      <c r="N1486" s="23">
        <f>IF(B1486="IT",L1486*Settings!$C$11+L1486*Settings!$C$12,M1486*Settings!$C$16+M1486*Settings!$C$17+L1486*Settings!$C$18+L1486*Settings!$C$19+L1486*Settings!$C$20+L1486*Settings!$C$21*Settings!$C$22)</f>
        <v/>
      </c>
      <c r="O1486" s="23">
        <f>IF(B1486="IT",J1486/Settings!$C$13,0)</f>
        <v/>
      </c>
      <c r="P1486" s="23">
        <f>L1486+N1486+O1486</f>
        <v/>
      </c>
    </row>
    <row r="1487">
      <c r="A1487" s="5" t="inlineStr">
        <is>
          <t>E02268</t>
        </is>
      </c>
      <c r="B1487" s="5" t="inlineStr">
        <is>
          <t>PL</t>
        </is>
      </c>
      <c r="C1487" s="5" t="inlineStr">
        <is>
          <t>Finance</t>
        </is>
      </c>
      <c r="D1487" s="5" t="inlineStr">
        <is>
          <t>L1</t>
        </is>
      </c>
      <c r="E1487" s="5" t="n">
        <v>1</v>
      </c>
      <c r="F1487" s="5" t="n">
        <v>23000</v>
      </c>
      <c r="G1487" s="41" t="n">
        <v>45998</v>
      </c>
      <c r="H1487" s="41" t="n"/>
      <c r="I1487" s="42">
        <f>IF(H1487="",DATE(2099,12,31),H1487)</f>
        <v/>
      </c>
      <c r="J1487" s="23">
        <f>F1487*E1487</f>
        <v/>
      </c>
      <c r="K1487" s="23">
        <f>J1487*INDEX(Settings!$C$31:$C$36,MATCH(D1487,Settings!$B$31:$B$36,0))</f>
        <v/>
      </c>
      <c r="L1487" s="23">
        <f>J1487+K1487</f>
        <v/>
      </c>
      <c r="M1487" s="23">
        <f>MIN(L1487,Settings!$C$25)</f>
        <v/>
      </c>
      <c r="N1487" s="23">
        <f>IF(B1487="IT",L1487*Settings!$C$11+L1487*Settings!$C$12,M1487*Settings!$C$16+M1487*Settings!$C$17+L1487*Settings!$C$18+L1487*Settings!$C$19+L1487*Settings!$C$20+L1487*Settings!$C$21*Settings!$C$22)</f>
        <v/>
      </c>
      <c r="O1487" s="23">
        <f>IF(B1487="IT",J1487/Settings!$C$13,0)</f>
        <v/>
      </c>
      <c r="P1487" s="23">
        <f>L1487+N1487+O1487</f>
        <v/>
      </c>
    </row>
    <row r="1488">
      <c r="A1488" s="5" t="inlineStr">
        <is>
          <t>E02272</t>
        </is>
      </c>
      <c r="B1488" s="5" t="inlineStr">
        <is>
          <t>PL</t>
        </is>
      </c>
      <c r="C1488" s="5" t="inlineStr">
        <is>
          <t>Tech</t>
        </is>
      </c>
      <c r="D1488" s="5" t="inlineStr">
        <is>
          <t>L1</t>
        </is>
      </c>
      <c r="E1488" s="5" t="n">
        <v>1</v>
      </c>
      <c r="F1488" s="5" t="n">
        <v>25350</v>
      </c>
      <c r="G1488" s="41" t="n">
        <v>46127</v>
      </c>
      <c r="H1488" s="41" t="n"/>
      <c r="I1488" s="42">
        <f>IF(H1488="",DATE(2099,12,31),H1488)</f>
        <v/>
      </c>
      <c r="J1488" s="23">
        <f>F1488*E1488</f>
        <v/>
      </c>
      <c r="K1488" s="23">
        <f>J1488*INDEX(Settings!$C$31:$C$36,MATCH(D1488,Settings!$B$31:$B$36,0))</f>
        <v/>
      </c>
      <c r="L1488" s="23">
        <f>J1488+K1488</f>
        <v/>
      </c>
      <c r="M1488" s="23">
        <f>MIN(L1488,Settings!$C$25)</f>
        <v/>
      </c>
      <c r="N1488" s="23">
        <f>IF(B1488="IT",L1488*Settings!$C$11+L1488*Settings!$C$12,M1488*Settings!$C$16+M1488*Settings!$C$17+L1488*Settings!$C$18+L1488*Settings!$C$19+L1488*Settings!$C$20+L1488*Settings!$C$21*Settings!$C$22)</f>
        <v/>
      </c>
      <c r="O1488" s="23">
        <f>IF(B1488="IT",J1488/Settings!$C$13,0)</f>
        <v/>
      </c>
      <c r="P1488" s="23">
        <f>L1488+N1488+O1488</f>
        <v/>
      </c>
    </row>
    <row r="1489">
      <c r="A1489" s="5" t="inlineStr">
        <is>
          <t>E02273</t>
        </is>
      </c>
      <c r="B1489" s="5" t="inlineStr">
        <is>
          <t>IT</t>
        </is>
      </c>
      <c r="C1489" s="5" t="inlineStr">
        <is>
          <t>Finance</t>
        </is>
      </c>
      <c r="D1489" s="5" t="inlineStr">
        <is>
          <t>L4</t>
        </is>
      </c>
      <c r="E1489" s="5" t="n">
        <v>1</v>
      </c>
      <c r="F1489" s="5" t="n">
        <v>68100</v>
      </c>
      <c r="G1489" s="41" t="n">
        <v>42195</v>
      </c>
      <c r="H1489" s="41" t="n"/>
      <c r="I1489" s="42">
        <f>IF(H1489="",DATE(2099,12,31),H1489)</f>
        <v/>
      </c>
      <c r="J1489" s="23">
        <f>F1489*E1489</f>
        <v/>
      </c>
      <c r="K1489" s="23">
        <f>J1489*INDEX(Settings!$C$31:$C$36,MATCH(D1489,Settings!$B$31:$B$36,0))</f>
        <v/>
      </c>
      <c r="L1489" s="23">
        <f>J1489+K1489</f>
        <v/>
      </c>
      <c r="M1489" s="23">
        <f>MIN(L1489,Settings!$C$25)</f>
        <v/>
      </c>
      <c r="N1489" s="23">
        <f>IF(B1489="IT",L1489*Settings!$C$11+L1489*Settings!$C$12,M1489*Settings!$C$16+M1489*Settings!$C$17+L1489*Settings!$C$18+L1489*Settings!$C$19+L1489*Settings!$C$20+L1489*Settings!$C$21*Settings!$C$22)</f>
        <v/>
      </c>
      <c r="O1489" s="23">
        <f>IF(B1489="IT",J1489/Settings!$C$13,0)</f>
        <v/>
      </c>
      <c r="P1489" s="23">
        <f>L1489+N1489+O1489</f>
        <v/>
      </c>
    </row>
    <row r="1490">
      <c r="A1490" s="5" t="inlineStr">
        <is>
          <t>E02279</t>
        </is>
      </c>
      <c r="B1490" s="5" t="inlineStr">
        <is>
          <t>PL</t>
        </is>
      </c>
      <c r="C1490" s="5" t="inlineStr">
        <is>
          <t>Sales</t>
        </is>
      </c>
      <c r="D1490" s="5" t="inlineStr">
        <is>
          <t>L1</t>
        </is>
      </c>
      <c r="E1490" s="5" t="n">
        <v>1</v>
      </c>
      <c r="F1490" s="5" t="n">
        <v>26750</v>
      </c>
      <c r="G1490" s="41" t="n">
        <v>44457</v>
      </c>
      <c r="H1490" s="41" t="n"/>
      <c r="I1490" s="42">
        <f>IF(H1490="",DATE(2099,12,31),H1490)</f>
        <v/>
      </c>
      <c r="J1490" s="23">
        <f>F1490*E1490</f>
        <v/>
      </c>
      <c r="K1490" s="23">
        <f>J1490*INDEX(Settings!$C$31:$C$36,MATCH(D1490,Settings!$B$31:$B$36,0))</f>
        <v/>
      </c>
      <c r="L1490" s="23">
        <f>J1490+K1490</f>
        <v/>
      </c>
      <c r="M1490" s="23">
        <f>MIN(L1490,Settings!$C$25)</f>
        <v/>
      </c>
      <c r="N1490" s="23">
        <f>IF(B1490="IT",L1490*Settings!$C$11+L1490*Settings!$C$12,M1490*Settings!$C$16+M1490*Settings!$C$17+L1490*Settings!$C$18+L1490*Settings!$C$19+L1490*Settings!$C$20+L1490*Settings!$C$21*Settings!$C$22)</f>
        <v/>
      </c>
      <c r="O1490" s="23">
        <f>IF(B1490="IT",J1490/Settings!$C$13,0)</f>
        <v/>
      </c>
      <c r="P1490" s="23">
        <f>L1490+N1490+O1490</f>
        <v/>
      </c>
    </row>
    <row r="1491">
      <c r="A1491" s="5" t="inlineStr">
        <is>
          <t>E02283</t>
        </is>
      </c>
      <c r="B1491" s="5" t="inlineStr">
        <is>
          <t>IT</t>
        </is>
      </c>
      <c r="C1491" s="5" t="inlineStr">
        <is>
          <t>Tech</t>
        </is>
      </c>
      <c r="D1491" s="5" t="inlineStr">
        <is>
          <t>L2</t>
        </is>
      </c>
      <c r="E1491" s="5" t="n">
        <v>1</v>
      </c>
      <c r="F1491" s="5" t="n">
        <v>39800</v>
      </c>
      <c r="G1491" s="41" t="n">
        <v>45778</v>
      </c>
      <c r="H1491" s="41" t="n"/>
      <c r="I1491" s="42">
        <f>IF(H1491="",DATE(2099,12,31),H1491)</f>
        <v/>
      </c>
      <c r="J1491" s="23">
        <f>F1491*E1491</f>
        <v/>
      </c>
      <c r="K1491" s="23">
        <f>J1491*INDEX(Settings!$C$31:$C$36,MATCH(D1491,Settings!$B$31:$B$36,0))</f>
        <v/>
      </c>
      <c r="L1491" s="23">
        <f>J1491+K1491</f>
        <v/>
      </c>
      <c r="M1491" s="23">
        <f>MIN(L1491,Settings!$C$25)</f>
        <v/>
      </c>
      <c r="N1491" s="23">
        <f>IF(B1491="IT",L1491*Settings!$C$11+L1491*Settings!$C$12,M1491*Settings!$C$16+M1491*Settings!$C$17+L1491*Settings!$C$18+L1491*Settings!$C$19+L1491*Settings!$C$20+L1491*Settings!$C$21*Settings!$C$22)</f>
        <v/>
      </c>
      <c r="O1491" s="23">
        <f>IF(B1491="IT",J1491/Settings!$C$13,0)</f>
        <v/>
      </c>
      <c r="P1491" s="23">
        <f>L1491+N1491+O1491</f>
        <v/>
      </c>
    </row>
    <row r="1492">
      <c r="A1492" s="5" t="inlineStr">
        <is>
          <t>E02284</t>
        </is>
      </c>
      <c r="B1492" s="5" t="inlineStr">
        <is>
          <t>PL</t>
        </is>
      </c>
      <c r="C1492" s="5" t="inlineStr">
        <is>
          <t>Customer Service</t>
        </is>
      </c>
      <c r="D1492" s="5" t="inlineStr">
        <is>
          <t>L3</t>
        </is>
      </c>
      <c r="E1492" s="5" t="n">
        <v>0.8</v>
      </c>
      <c r="F1492" s="5" t="n">
        <v>32900</v>
      </c>
      <c r="G1492" s="41" t="n">
        <v>43447</v>
      </c>
      <c r="H1492" s="41" t="n">
        <v>45982</v>
      </c>
      <c r="I1492" s="42">
        <f>IF(H1492="",DATE(2099,12,31),H1492)</f>
        <v/>
      </c>
      <c r="J1492" s="23">
        <f>F1492*E1492</f>
        <v/>
      </c>
      <c r="K1492" s="23">
        <f>J1492*INDEX(Settings!$C$31:$C$36,MATCH(D1492,Settings!$B$31:$B$36,0))</f>
        <v/>
      </c>
      <c r="L1492" s="23">
        <f>J1492+K1492</f>
        <v/>
      </c>
      <c r="M1492" s="23">
        <f>MIN(L1492,Settings!$C$25)</f>
        <v/>
      </c>
      <c r="N1492" s="23">
        <f>IF(B1492="IT",L1492*Settings!$C$11+L1492*Settings!$C$12,M1492*Settings!$C$16+M1492*Settings!$C$17+L1492*Settings!$C$18+L1492*Settings!$C$19+L1492*Settings!$C$20+L1492*Settings!$C$21*Settings!$C$22)</f>
        <v/>
      </c>
      <c r="O1492" s="23">
        <f>IF(B1492="IT",J1492/Settings!$C$13,0)</f>
        <v/>
      </c>
      <c r="P1492" s="23">
        <f>L1492+N1492+O1492</f>
        <v/>
      </c>
    </row>
    <row r="1493">
      <c r="A1493" s="5" t="inlineStr">
        <is>
          <t>E02286</t>
        </is>
      </c>
      <c r="B1493" s="5" t="inlineStr">
        <is>
          <t>PL</t>
        </is>
      </c>
      <c r="C1493" s="5" t="inlineStr">
        <is>
          <t>Customer Service</t>
        </is>
      </c>
      <c r="D1493" s="5" t="inlineStr">
        <is>
          <t>L3</t>
        </is>
      </c>
      <c r="E1493" s="5" t="n">
        <v>1</v>
      </c>
      <c r="F1493" s="5" t="n">
        <v>31200</v>
      </c>
      <c r="G1493" s="41" t="n">
        <v>44883</v>
      </c>
      <c r="H1493" s="41" t="n"/>
      <c r="I1493" s="42">
        <f>IF(H1493="",DATE(2099,12,31),H1493)</f>
        <v/>
      </c>
      <c r="J1493" s="23">
        <f>F1493*E1493</f>
        <v/>
      </c>
      <c r="K1493" s="23">
        <f>J1493*INDEX(Settings!$C$31:$C$36,MATCH(D1493,Settings!$B$31:$B$36,0))</f>
        <v/>
      </c>
      <c r="L1493" s="23">
        <f>J1493+K1493</f>
        <v/>
      </c>
      <c r="M1493" s="23">
        <f>MIN(L1493,Settings!$C$25)</f>
        <v/>
      </c>
      <c r="N1493" s="23">
        <f>IF(B1493="IT",L1493*Settings!$C$11+L1493*Settings!$C$12,M1493*Settings!$C$16+M1493*Settings!$C$17+L1493*Settings!$C$18+L1493*Settings!$C$19+L1493*Settings!$C$20+L1493*Settings!$C$21*Settings!$C$22)</f>
        <v/>
      </c>
      <c r="O1493" s="23">
        <f>IF(B1493="IT",J1493/Settings!$C$13,0)</f>
        <v/>
      </c>
      <c r="P1493" s="23">
        <f>L1493+N1493+O1493</f>
        <v/>
      </c>
    </row>
    <row r="1494">
      <c r="A1494" s="5" t="inlineStr">
        <is>
          <t>E02289</t>
        </is>
      </c>
      <c r="B1494" s="5" t="inlineStr">
        <is>
          <t>IT</t>
        </is>
      </c>
      <c r="C1494" s="5" t="inlineStr">
        <is>
          <t>Operations</t>
        </is>
      </c>
      <c r="D1494" s="5" t="inlineStr">
        <is>
          <t>L5</t>
        </is>
      </c>
      <c r="E1494" s="5" t="n">
        <v>1</v>
      </c>
      <c r="F1494" s="5" t="n">
        <v>78300</v>
      </c>
      <c r="G1494" s="41" t="n">
        <v>45541</v>
      </c>
      <c r="H1494" s="41" t="n"/>
      <c r="I1494" s="42">
        <f>IF(H1494="",DATE(2099,12,31),H1494)</f>
        <v/>
      </c>
      <c r="J1494" s="23">
        <f>F1494*E1494</f>
        <v/>
      </c>
      <c r="K1494" s="23">
        <f>J1494*INDEX(Settings!$C$31:$C$36,MATCH(D1494,Settings!$B$31:$B$36,0))</f>
        <v/>
      </c>
      <c r="L1494" s="23">
        <f>J1494+K1494</f>
        <v/>
      </c>
      <c r="M1494" s="23">
        <f>MIN(L1494,Settings!$C$25)</f>
        <v/>
      </c>
      <c r="N1494" s="23">
        <f>IF(B1494="IT",L1494*Settings!$C$11+L1494*Settings!$C$12,M1494*Settings!$C$16+M1494*Settings!$C$17+L1494*Settings!$C$18+L1494*Settings!$C$19+L1494*Settings!$C$20+L1494*Settings!$C$21*Settings!$C$22)</f>
        <v/>
      </c>
      <c r="O1494" s="23">
        <f>IF(B1494="IT",J1494/Settings!$C$13,0)</f>
        <v/>
      </c>
      <c r="P1494" s="23">
        <f>L1494+N1494+O1494</f>
        <v/>
      </c>
    </row>
    <row r="1495">
      <c r="A1495" s="5" t="inlineStr">
        <is>
          <t>E02290</t>
        </is>
      </c>
      <c r="B1495" s="5" t="inlineStr">
        <is>
          <t>PL</t>
        </is>
      </c>
      <c r="C1495" s="5" t="inlineStr">
        <is>
          <t>Tech</t>
        </is>
      </c>
      <c r="D1495" s="5" t="inlineStr">
        <is>
          <t>L1</t>
        </is>
      </c>
      <c r="E1495" s="5" t="n">
        <v>1</v>
      </c>
      <c r="F1495" s="5" t="n">
        <v>23750</v>
      </c>
      <c r="G1495" s="41" t="n">
        <v>45956</v>
      </c>
      <c r="H1495" s="41" t="n"/>
      <c r="I1495" s="42">
        <f>IF(H1495="",DATE(2099,12,31),H1495)</f>
        <v/>
      </c>
      <c r="J1495" s="23">
        <f>F1495*E1495</f>
        <v/>
      </c>
      <c r="K1495" s="23">
        <f>J1495*INDEX(Settings!$C$31:$C$36,MATCH(D1495,Settings!$B$31:$B$36,0))</f>
        <v/>
      </c>
      <c r="L1495" s="23">
        <f>J1495+K1495</f>
        <v/>
      </c>
      <c r="M1495" s="23">
        <f>MIN(L1495,Settings!$C$25)</f>
        <v/>
      </c>
      <c r="N1495" s="23">
        <f>IF(B1495="IT",L1495*Settings!$C$11+L1495*Settings!$C$12,M1495*Settings!$C$16+M1495*Settings!$C$17+L1495*Settings!$C$18+L1495*Settings!$C$19+L1495*Settings!$C$20+L1495*Settings!$C$21*Settings!$C$22)</f>
        <v/>
      </c>
      <c r="O1495" s="23">
        <f>IF(B1495="IT",J1495/Settings!$C$13,0)</f>
        <v/>
      </c>
      <c r="P1495" s="23">
        <f>L1495+N1495+O1495</f>
        <v/>
      </c>
    </row>
    <row r="1496">
      <c r="A1496" s="5" t="inlineStr">
        <is>
          <t>E02291</t>
        </is>
      </c>
      <c r="B1496" s="5" t="inlineStr">
        <is>
          <t>IT</t>
        </is>
      </c>
      <c r="C1496" s="5" t="inlineStr">
        <is>
          <t>HR</t>
        </is>
      </c>
      <c r="D1496" s="5" t="inlineStr">
        <is>
          <t>L1</t>
        </is>
      </c>
      <c r="E1496" s="5" t="n">
        <v>0.8</v>
      </c>
      <c r="F1496" s="5" t="n">
        <v>26900</v>
      </c>
      <c r="G1496" s="41" t="n">
        <v>44069</v>
      </c>
      <c r="H1496" s="41" t="n"/>
      <c r="I1496" s="42">
        <f>IF(H1496="",DATE(2099,12,31),H1496)</f>
        <v/>
      </c>
      <c r="J1496" s="23">
        <f>F1496*E1496</f>
        <v/>
      </c>
      <c r="K1496" s="23">
        <f>J1496*INDEX(Settings!$C$31:$C$36,MATCH(D1496,Settings!$B$31:$B$36,0))</f>
        <v/>
      </c>
      <c r="L1496" s="23">
        <f>J1496+K1496</f>
        <v/>
      </c>
      <c r="M1496" s="23">
        <f>MIN(L1496,Settings!$C$25)</f>
        <v/>
      </c>
      <c r="N1496" s="23">
        <f>IF(B1496="IT",L1496*Settings!$C$11+L1496*Settings!$C$12,M1496*Settings!$C$16+M1496*Settings!$C$17+L1496*Settings!$C$18+L1496*Settings!$C$19+L1496*Settings!$C$20+L1496*Settings!$C$21*Settings!$C$22)</f>
        <v/>
      </c>
      <c r="O1496" s="23">
        <f>IF(B1496="IT",J1496/Settings!$C$13,0)</f>
        <v/>
      </c>
      <c r="P1496" s="23">
        <f>L1496+N1496+O1496</f>
        <v/>
      </c>
    </row>
    <row r="1497">
      <c r="A1497" s="5" t="inlineStr">
        <is>
          <t>E02292</t>
        </is>
      </c>
      <c r="B1497" s="5" t="inlineStr">
        <is>
          <t>IT</t>
        </is>
      </c>
      <c r="C1497" s="5" t="inlineStr">
        <is>
          <t>Operations</t>
        </is>
      </c>
      <c r="D1497" s="5" t="inlineStr">
        <is>
          <t>L2</t>
        </is>
      </c>
      <c r="E1497" s="5" t="n">
        <v>1</v>
      </c>
      <c r="F1497" s="5" t="n">
        <v>24600</v>
      </c>
      <c r="G1497" s="41" t="n">
        <v>45952</v>
      </c>
      <c r="H1497" s="41" t="n"/>
      <c r="I1497" s="42">
        <f>IF(H1497="",DATE(2099,12,31),H1497)</f>
        <v/>
      </c>
      <c r="J1497" s="23">
        <f>F1497*E1497</f>
        <v/>
      </c>
      <c r="K1497" s="23">
        <f>J1497*INDEX(Settings!$C$31:$C$36,MATCH(D1497,Settings!$B$31:$B$36,0))</f>
        <v/>
      </c>
      <c r="L1497" s="23">
        <f>J1497+K1497</f>
        <v/>
      </c>
      <c r="M1497" s="23">
        <f>MIN(L1497,Settings!$C$25)</f>
        <v/>
      </c>
      <c r="N1497" s="23">
        <f>IF(B1497="IT",L1497*Settings!$C$11+L1497*Settings!$C$12,M1497*Settings!$C$16+M1497*Settings!$C$17+L1497*Settings!$C$18+L1497*Settings!$C$19+L1497*Settings!$C$20+L1497*Settings!$C$21*Settings!$C$22)</f>
        <v/>
      </c>
      <c r="O1497" s="23">
        <f>IF(B1497="IT",J1497/Settings!$C$13,0)</f>
        <v/>
      </c>
      <c r="P1497" s="23">
        <f>L1497+N1497+O1497</f>
        <v/>
      </c>
    </row>
    <row r="1498">
      <c r="A1498" s="5" t="inlineStr">
        <is>
          <t>E02293</t>
        </is>
      </c>
      <c r="B1498" s="5" t="inlineStr">
        <is>
          <t>PL</t>
        </is>
      </c>
      <c r="C1498" s="5" t="inlineStr">
        <is>
          <t>Tech</t>
        </is>
      </c>
      <c r="D1498" s="5" t="inlineStr">
        <is>
          <t>L3</t>
        </is>
      </c>
      <c r="E1498" s="5" t="n">
        <v>1</v>
      </c>
      <c r="F1498" s="5" t="n">
        <v>40950</v>
      </c>
      <c r="G1498" s="41" t="n">
        <v>45434</v>
      </c>
      <c r="H1498" s="41" t="n"/>
      <c r="I1498" s="42">
        <f>IF(H1498="",DATE(2099,12,31),H1498)</f>
        <v/>
      </c>
      <c r="J1498" s="23">
        <f>F1498*E1498</f>
        <v/>
      </c>
      <c r="K1498" s="23">
        <f>J1498*INDEX(Settings!$C$31:$C$36,MATCH(D1498,Settings!$B$31:$B$36,0))</f>
        <v/>
      </c>
      <c r="L1498" s="23">
        <f>J1498+K1498</f>
        <v/>
      </c>
      <c r="M1498" s="23">
        <f>MIN(L1498,Settings!$C$25)</f>
        <v/>
      </c>
      <c r="N1498" s="23">
        <f>IF(B1498="IT",L1498*Settings!$C$11+L1498*Settings!$C$12,M1498*Settings!$C$16+M1498*Settings!$C$17+L1498*Settings!$C$18+L1498*Settings!$C$19+L1498*Settings!$C$20+L1498*Settings!$C$21*Settings!$C$22)</f>
        <v/>
      </c>
      <c r="O1498" s="23">
        <f>IF(B1498="IT",J1498/Settings!$C$13,0)</f>
        <v/>
      </c>
      <c r="P1498" s="23">
        <f>L1498+N1498+O1498</f>
        <v/>
      </c>
    </row>
    <row r="1499">
      <c r="A1499" s="5" t="inlineStr">
        <is>
          <t>E02294</t>
        </is>
      </c>
      <c r="B1499" s="5" t="inlineStr">
        <is>
          <t>PL</t>
        </is>
      </c>
      <c r="C1499" s="5" t="inlineStr">
        <is>
          <t>Tech</t>
        </is>
      </c>
      <c r="D1499" s="5" t="inlineStr">
        <is>
          <t>L2</t>
        </is>
      </c>
      <c r="E1499" s="5" t="n">
        <v>1</v>
      </c>
      <c r="F1499" s="5" t="n">
        <v>30400</v>
      </c>
      <c r="G1499" s="41" t="n">
        <v>44860</v>
      </c>
      <c r="H1499" s="41" t="n"/>
      <c r="I1499" s="42">
        <f>IF(H1499="",DATE(2099,12,31),H1499)</f>
        <v/>
      </c>
      <c r="J1499" s="23">
        <f>F1499*E1499</f>
        <v/>
      </c>
      <c r="K1499" s="23">
        <f>J1499*INDEX(Settings!$C$31:$C$36,MATCH(D1499,Settings!$B$31:$B$36,0))</f>
        <v/>
      </c>
      <c r="L1499" s="23">
        <f>J1499+K1499</f>
        <v/>
      </c>
      <c r="M1499" s="23">
        <f>MIN(L1499,Settings!$C$25)</f>
        <v/>
      </c>
      <c r="N1499" s="23">
        <f>IF(B1499="IT",L1499*Settings!$C$11+L1499*Settings!$C$12,M1499*Settings!$C$16+M1499*Settings!$C$17+L1499*Settings!$C$18+L1499*Settings!$C$19+L1499*Settings!$C$20+L1499*Settings!$C$21*Settings!$C$22)</f>
        <v/>
      </c>
      <c r="O1499" s="23">
        <f>IF(B1499="IT",J1499/Settings!$C$13,0)</f>
        <v/>
      </c>
      <c r="P1499" s="23">
        <f>L1499+N1499+O1499</f>
        <v/>
      </c>
    </row>
    <row r="1500">
      <c r="A1500" s="5" t="inlineStr">
        <is>
          <t>E02296</t>
        </is>
      </c>
      <c r="B1500" s="5" t="inlineStr">
        <is>
          <t>IT</t>
        </is>
      </c>
      <c r="C1500" s="5" t="inlineStr">
        <is>
          <t>Sales</t>
        </is>
      </c>
      <c r="D1500" s="5" t="inlineStr">
        <is>
          <t>L1</t>
        </is>
      </c>
      <c r="E1500" s="5" t="n">
        <v>1</v>
      </c>
      <c r="F1500" s="5" t="n">
        <v>26300</v>
      </c>
      <c r="G1500" s="41" t="n">
        <v>43544</v>
      </c>
      <c r="H1500" s="41" t="n"/>
      <c r="I1500" s="42">
        <f>IF(H1500="",DATE(2099,12,31),H1500)</f>
        <v/>
      </c>
      <c r="J1500" s="23">
        <f>F1500*E1500</f>
        <v/>
      </c>
      <c r="K1500" s="23">
        <f>J1500*INDEX(Settings!$C$31:$C$36,MATCH(D1500,Settings!$B$31:$B$36,0))</f>
        <v/>
      </c>
      <c r="L1500" s="23">
        <f>J1500+K1500</f>
        <v/>
      </c>
      <c r="M1500" s="23">
        <f>MIN(L1500,Settings!$C$25)</f>
        <v/>
      </c>
      <c r="N1500" s="23">
        <f>IF(B1500="IT",L1500*Settings!$C$11+L1500*Settings!$C$12,M1500*Settings!$C$16+M1500*Settings!$C$17+L1500*Settings!$C$18+L1500*Settings!$C$19+L1500*Settings!$C$20+L1500*Settings!$C$21*Settings!$C$22)</f>
        <v/>
      </c>
      <c r="O1500" s="23">
        <f>IF(B1500="IT",J1500/Settings!$C$13,0)</f>
        <v/>
      </c>
      <c r="P1500" s="23">
        <f>L1500+N1500+O1500</f>
        <v/>
      </c>
    </row>
    <row r="1501">
      <c r="A1501" s="5" t="inlineStr">
        <is>
          <t>E02298</t>
        </is>
      </c>
      <c r="B1501" s="5" t="inlineStr">
        <is>
          <t>IT</t>
        </is>
      </c>
      <c r="C1501" s="5" t="inlineStr">
        <is>
          <t>Tech</t>
        </is>
      </c>
      <c r="D1501" s="5" t="inlineStr">
        <is>
          <t>L1</t>
        </is>
      </c>
      <c r="E1501" s="5" t="n">
        <v>1</v>
      </c>
      <c r="F1501" s="5" t="n">
        <v>29550</v>
      </c>
      <c r="G1501" s="41" t="n">
        <v>45583</v>
      </c>
      <c r="H1501" s="41" t="n"/>
      <c r="I1501" s="42">
        <f>IF(H1501="",DATE(2099,12,31),H1501)</f>
        <v/>
      </c>
      <c r="J1501" s="23">
        <f>F1501*E1501</f>
        <v/>
      </c>
      <c r="K1501" s="23">
        <f>J1501*INDEX(Settings!$C$31:$C$36,MATCH(D1501,Settings!$B$31:$B$36,0))</f>
        <v/>
      </c>
      <c r="L1501" s="23">
        <f>J1501+K1501</f>
        <v/>
      </c>
      <c r="M1501" s="23">
        <f>MIN(L1501,Settings!$C$25)</f>
        <v/>
      </c>
      <c r="N1501" s="23">
        <f>IF(B1501="IT",L1501*Settings!$C$11+L1501*Settings!$C$12,M1501*Settings!$C$16+M1501*Settings!$C$17+L1501*Settings!$C$18+L1501*Settings!$C$19+L1501*Settings!$C$20+L1501*Settings!$C$21*Settings!$C$22)</f>
        <v/>
      </c>
      <c r="O1501" s="23">
        <f>IF(B1501="IT",J1501/Settings!$C$13,0)</f>
        <v/>
      </c>
      <c r="P1501" s="23">
        <f>L1501+N1501+O1501</f>
        <v/>
      </c>
    </row>
    <row r="1502">
      <c r="A1502" s="5" t="inlineStr">
        <is>
          <t>E02299</t>
        </is>
      </c>
      <c r="B1502" s="5" t="inlineStr">
        <is>
          <t>PL</t>
        </is>
      </c>
      <c r="C1502" s="5" t="inlineStr">
        <is>
          <t>Finance</t>
        </is>
      </c>
      <c r="D1502" s="5" t="inlineStr">
        <is>
          <t>L1</t>
        </is>
      </c>
      <c r="E1502" s="5" t="n">
        <v>1</v>
      </c>
      <c r="F1502" s="5" t="n">
        <v>23700</v>
      </c>
      <c r="G1502" s="41" t="n">
        <v>44846</v>
      </c>
      <c r="H1502" s="41" t="n"/>
      <c r="I1502" s="42">
        <f>IF(H1502="",DATE(2099,12,31),H1502)</f>
        <v/>
      </c>
      <c r="J1502" s="23">
        <f>F1502*E1502</f>
        <v/>
      </c>
      <c r="K1502" s="23">
        <f>J1502*INDEX(Settings!$C$31:$C$36,MATCH(D1502,Settings!$B$31:$B$36,0))</f>
        <v/>
      </c>
      <c r="L1502" s="23">
        <f>J1502+K1502</f>
        <v/>
      </c>
      <c r="M1502" s="23">
        <f>MIN(L1502,Settings!$C$25)</f>
        <v/>
      </c>
      <c r="N1502" s="23">
        <f>IF(B1502="IT",L1502*Settings!$C$11+L1502*Settings!$C$12,M1502*Settings!$C$16+M1502*Settings!$C$17+L1502*Settings!$C$18+L1502*Settings!$C$19+L1502*Settings!$C$20+L1502*Settings!$C$21*Settings!$C$22)</f>
        <v/>
      </c>
      <c r="O1502" s="23">
        <f>IF(B1502="IT",J1502/Settings!$C$13,0)</f>
        <v/>
      </c>
      <c r="P1502" s="23">
        <f>L1502+N1502+O1502</f>
        <v/>
      </c>
    </row>
    <row r="1503">
      <c r="A1503" s="5" t="inlineStr">
        <is>
          <t>E02300</t>
        </is>
      </c>
      <c r="B1503" s="5" t="inlineStr">
        <is>
          <t>IT</t>
        </is>
      </c>
      <c r="C1503" s="5" t="inlineStr">
        <is>
          <t>Operations</t>
        </is>
      </c>
      <c r="D1503" s="5" t="inlineStr">
        <is>
          <t>L2</t>
        </is>
      </c>
      <c r="E1503" s="5" t="n">
        <v>1</v>
      </c>
      <c r="F1503" s="5" t="n">
        <v>27800</v>
      </c>
      <c r="G1503" s="41" t="n">
        <v>45736</v>
      </c>
      <c r="H1503" s="41" t="n"/>
      <c r="I1503" s="42">
        <f>IF(H1503="",DATE(2099,12,31),H1503)</f>
        <v/>
      </c>
      <c r="J1503" s="23">
        <f>F1503*E1503</f>
        <v/>
      </c>
      <c r="K1503" s="23">
        <f>J1503*INDEX(Settings!$C$31:$C$36,MATCH(D1503,Settings!$B$31:$B$36,0))</f>
        <v/>
      </c>
      <c r="L1503" s="23">
        <f>J1503+K1503</f>
        <v/>
      </c>
      <c r="M1503" s="23">
        <f>MIN(L1503,Settings!$C$25)</f>
        <v/>
      </c>
      <c r="N1503" s="23">
        <f>IF(B1503="IT",L1503*Settings!$C$11+L1503*Settings!$C$12,M1503*Settings!$C$16+M1503*Settings!$C$17+L1503*Settings!$C$18+L1503*Settings!$C$19+L1503*Settings!$C$20+L1503*Settings!$C$21*Settings!$C$22)</f>
        <v/>
      </c>
      <c r="O1503" s="23">
        <f>IF(B1503="IT",J1503/Settings!$C$13,0)</f>
        <v/>
      </c>
      <c r="P1503" s="23">
        <f>L1503+N1503+O1503</f>
        <v/>
      </c>
    </row>
    <row r="1504">
      <c r="A1504" s="5" t="inlineStr">
        <is>
          <t>E02303</t>
        </is>
      </c>
      <c r="B1504" s="5" t="inlineStr">
        <is>
          <t>IT</t>
        </is>
      </c>
      <c r="C1504" s="5" t="inlineStr">
        <is>
          <t>HR</t>
        </is>
      </c>
      <c r="D1504" s="5" t="inlineStr">
        <is>
          <t>L1</t>
        </is>
      </c>
      <c r="E1504" s="5" t="n">
        <v>1</v>
      </c>
      <c r="F1504" s="5" t="n">
        <v>30200</v>
      </c>
      <c r="G1504" s="41" t="n">
        <v>45401</v>
      </c>
      <c r="H1504" s="41" t="n"/>
      <c r="I1504" s="42">
        <f>IF(H1504="",DATE(2099,12,31),H1504)</f>
        <v/>
      </c>
      <c r="J1504" s="23">
        <f>F1504*E1504</f>
        <v/>
      </c>
      <c r="K1504" s="23">
        <f>J1504*INDEX(Settings!$C$31:$C$36,MATCH(D1504,Settings!$B$31:$B$36,0))</f>
        <v/>
      </c>
      <c r="L1504" s="23">
        <f>J1504+K1504</f>
        <v/>
      </c>
      <c r="M1504" s="23">
        <f>MIN(L1504,Settings!$C$25)</f>
        <v/>
      </c>
      <c r="N1504" s="23">
        <f>IF(B1504="IT",L1504*Settings!$C$11+L1504*Settings!$C$12,M1504*Settings!$C$16+M1504*Settings!$C$17+L1504*Settings!$C$18+L1504*Settings!$C$19+L1504*Settings!$C$20+L1504*Settings!$C$21*Settings!$C$22)</f>
        <v/>
      </c>
      <c r="O1504" s="23">
        <f>IF(B1504="IT",J1504/Settings!$C$13,0)</f>
        <v/>
      </c>
      <c r="P1504" s="23">
        <f>L1504+N1504+O1504</f>
        <v/>
      </c>
    </row>
    <row r="1505">
      <c r="A1505" s="5" t="inlineStr">
        <is>
          <t>E02305</t>
        </is>
      </c>
      <c r="B1505" s="5" t="inlineStr">
        <is>
          <t>IT</t>
        </is>
      </c>
      <c r="C1505" s="5" t="inlineStr">
        <is>
          <t>Sales</t>
        </is>
      </c>
      <c r="D1505" s="5" t="inlineStr">
        <is>
          <t>L2</t>
        </is>
      </c>
      <c r="E1505" s="5" t="n">
        <v>1</v>
      </c>
      <c r="F1505" s="5" t="n">
        <v>33500</v>
      </c>
      <c r="G1505" s="41" t="n">
        <v>44042</v>
      </c>
      <c r="H1505" s="41" t="n"/>
      <c r="I1505" s="42">
        <f>IF(H1505="",DATE(2099,12,31),H1505)</f>
        <v/>
      </c>
      <c r="J1505" s="23">
        <f>F1505*E1505</f>
        <v/>
      </c>
      <c r="K1505" s="23">
        <f>J1505*INDEX(Settings!$C$31:$C$36,MATCH(D1505,Settings!$B$31:$B$36,0))</f>
        <v/>
      </c>
      <c r="L1505" s="23">
        <f>J1505+K1505</f>
        <v/>
      </c>
      <c r="M1505" s="23">
        <f>MIN(L1505,Settings!$C$25)</f>
        <v/>
      </c>
      <c r="N1505" s="23">
        <f>IF(B1505="IT",L1505*Settings!$C$11+L1505*Settings!$C$12,M1505*Settings!$C$16+M1505*Settings!$C$17+L1505*Settings!$C$18+L1505*Settings!$C$19+L1505*Settings!$C$20+L1505*Settings!$C$21*Settings!$C$22)</f>
        <v/>
      </c>
      <c r="O1505" s="23">
        <f>IF(B1505="IT",J1505/Settings!$C$13,0)</f>
        <v/>
      </c>
      <c r="P1505" s="23">
        <f>L1505+N1505+O1505</f>
        <v/>
      </c>
    </row>
    <row r="1506">
      <c r="A1506" s="5" t="inlineStr">
        <is>
          <t>E02306</t>
        </is>
      </c>
      <c r="B1506" s="5" t="inlineStr">
        <is>
          <t>PL</t>
        </is>
      </c>
      <c r="C1506" s="5" t="inlineStr">
        <is>
          <t>Operations</t>
        </is>
      </c>
      <c r="D1506" s="5" t="inlineStr">
        <is>
          <t>L2</t>
        </is>
      </c>
      <c r="E1506" s="5" t="n">
        <v>1</v>
      </c>
      <c r="F1506" s="5" t="n">
        <v>28400</v>
      </c>
      <c r="G1506" s="41" t="n">
        <v>45287</v>
      </c>
      <c r="H1506" s="41" t="n"/>
      <c r="I1506" s="42">
        <f>IF(H1506="",DATE(2099,12,31),H1506)</f>
        <v/>
      </c>
      <c r="J1506" s="23">
        <f>F1506*E1506</f>
        <v/>
      </c>
      <c r="K1506" s="23">
        <f>J1506*INDEX(Settings!$C$31:$C$36,MATCH(D1506,Settings!$B$31:$B$36,0))</f>
        <v/>
      </c>
      <c r="L1506" s="23">
        <f>J1506+K1506</f>
        <v/>
      </c>
      <c r="M1506" s="23">
        <f>MIN(L1506,Settings!$C$25)</f>
        <v/>
      </c>
      <c r="N1506" s="23">
        <f>IF(B1506="IT",L1506*Settings!$C$11+L1506*Settings!$C$12,M1506*Settings!$C$16+M1506*Settings!$C$17+L1506*Settings!$C$18+L1506*Settings!$C$19+L1506*Settings!$C$20+L1506*Settings!$C$21*Settings!$C$22)</f>
        <v/>
      </c>
      <c r="O1506" s="23">
        <f>IF(B1506="IT",J1506/Settings!$C$13,0)</f>
        <v/>
      </c>
      <c r="P1506" s="23">
        <f>L1506+N1506+O1506</f>
        <v/>
      </c>
    </row>
    <row r="1507">
      <c r="A1507" s="5" t="inlineStr">
        <is>
          <t>E02307</t>
        </is>
      </c>
      <c r="B1507" s="5" t="inlineStr">
        <is>
          <t>IT</t>
        </is>
      </c>
      <c r="C1507" s="5" t="inlineStr">
        <is>
          <t>Tech</t>
        </is>
      </c>
      <c r="D1507" s="5" t="inlineStr">
        <is>
          <t>L2</t>
        </is>
      </c>
      <c r="E1507" s="5" t="n">
        <v>1</v>
      </c>
      <c r="F1507" s="5" t="n">
        <v>43550</v>
      </c>
      <c r="G1507" s="41" t="n">
        <v>41966</v>
      </c>
      <c r="H1507" s="41" t="n"/>
      <c r="I1507" s="42">
        <f>IF(H1507="",DATE(2099,12,31),H1507)</f>
        <v/>
      </c>
      <c r="J1507" s="23">
        <f>F1507*E1507</f>
        <v/>
      </c>
      <c r="K1507" s="23">
        <f>J1507*INDEX(Settings!$C$31:$C$36,MATCH(D1507,Settings!$B$31:$B$36,0))</f>
        <v/>
      </c>
      <c r="L1507" s="23">
        <f>J1507+K1507</f>
        <v/>
      </c>
      <c r="M1507" s="23">
        <f>MIN(L1507,Settings!$C$25)</f>
        <v/>
      </c>
      <c r="N1507" s="23">
        <f>IF(B1507="IT",L1507*Settings!$C$11+L1507*Settings!$C$12,M1507*Settings!$C$16+M1507*Settings!$C$17+L1507*Settings!$C$18+L1507*Settings!$C$19+L1507*Settings!$C$20+L1507*Settings!$C$21*Settings!$C$22)</f>
        <v/>
      </c>
      <c r="O1507" s="23">
        <f>IF(B1507="IT",J1507/Settings!$C$13,0)</f>
        <v/>
      </c>
      <c r="P1507" s="23">
        <f>L1507+N1507+O1507</f>
        <v/>
      </c>
    </row>
    <row r="1508">
      <c r="A1508" s="5" t="inlineStr">
        <is>
          <t>E02308</t>
        </is>
      </c>
      <c r="B1508" s="5" t="inlineStr">
        <is>
          <t>IT</t>
        </is>
      </c>
      <c r="C1508" s="5" t="inlineStr">
        <is>
          <t>Operations</t>
        </is>
      </c>
      <c r="D1508" s="5" t="inlineStr">
        <is>
          <t>L3</t>
        </is>
      </c>
      <c r="E1508" s="5" t="n">
        <v>1</v>
      </c>
      <c r="F1508" s="5" t="n">
        <v>42800</v>
      </c>
      <c r="G1508" s="41" t="n">
        <v>42698</v>
      </c>
      <c r="H1508" s="41" t="n"/>
      <c r="I1508" s="42">
        <f>IF(H1508="",DATE(2099,12,31),H1508)</f>
        <v/>
      </c>
      <c r="J1508" s="23">
        <f>F1508*E1508</f>
        <v/>
      </c>
      <c r="K1508" s="23">
        <f>J1508*INDEX(Settings!$C$31:$C$36,MATCH(D1508,Settings!$B$31:$B$36,0))</f>
        <v/>
      </c>
      <c r="L1508" s="23">
        <f>J1508+K1508</f>
        <v/>
      </c>
      <c r="M1508" s="23">
        <f>MIN(L1508,Settings!$C$25)</f>
        <v/>
      </c>
      <c r="N1508" s="23">
        <f>IF(B1508="IT",L1508*Settings!$C$11+L1508*Settings!$C$12,M1508*Settings!$C$16+M1508*Settings!$C$17+L1508*Settings!$C$18+L1508*Settings!$C$19+L1508*Settings!$C$20+L1508*Settings!$C$21*Settings!$C$22)</f>
        <v/>
      </c>
      <c r="O1508" s="23">
        <f>IF(B1508="IT",J1508/Settings!$C$13,0)</f>
        <v/>
      </c>
      <c r="P1508" s="23">
        <f>L1508+N1508+O1508</f>
        <v/>
      </c>
    </row>
    <row r="1509">
      <c r="A1509" s="5" t="inlineStr">
        <is>
          <t>E02309</t>
        </is>
      </c>
      <c r="B1509" s="5" t="inlineStr">
        <is>
          <t>IT</t>
        </is>
      </c>
      <c r="C1509" s="5" t="inlineStr">
        <is>
          <t>Operations</t>
        </is>
      </c>
      <c r="D1509" s="5" t="inlineStr">
        <is>
          <t>L3</t>
        </is>
      </c>
      <c r="E1509" s="5" t="n">
        <v>0.8</v>
      </c>
      <c r="F1509" s="5" t="n">
        <v>39950</v>
      </c>
      <c r="G1509" s="41" t="n">
        <v>44842</v>
      </c>
      <c r="H1509" s="41" t="n"/>
      <c r="I1509" s="42">
        <f>IF(H1509="",DATE(2099,12,31),H1509)</f>
        <v/>
      </c>
      <c r="J1509" s="23">
        <f>F1509*E1509</f>
        <v/>
      </c>
      <c r="K1509" s="23">
        <f>J1509*INDEX(Settings!$C$31:$C$36,MATCH(D1509,Settings!$B$31:$B$36,0))</f>
        <v/>
      </c>
      <c r="L1509" s="23">
        <f>J1509+K1509</f>
        <v/>
      </c>
      <c r="M1509" s="23">
        <f>MIN(L1509,Settings!$C$25)</f>
        <v/>
      </c>
      <c r="N1509" s="23">
        <f>IF(B1509="IT",L1509*Settings!$C$11+L1509*Settings!$C$12,M1509*Settings!$C$16+M1509*Settings!$C$17+L1509*Settings!$C$18+L1509*Settings!$C$19+L1509*Settings!$C$20+L1509*Settings!$C$21*Settings!$C$22)</f>
        <v/>
      </c>
      <c r="O1509" s="23">
        <f>IF(B1509="IT",J1509/Settings!$C$13,0)</f>
        <v/>
      </c>
      <c r="P1509" s="23">
        <f>L1509+N1509+O1509</f>
        <v/>
      </c>
    </row>
    <row r="1510">
      <c r="A1510" s="5" t="inlineStr">
        <is>
          <t>E02310</t>
        </is>
      </c>
      <c r="B1510" s="5" t="inlineStr">
        <is>
          <t>PL</t>
        </is>
      </c>
      <c r="C1510" s="5" t="inlineStr">
        <is>
          <t>Tech</t>
        </is>
      </c>
      <c r="D1510" s="5" t="inlineStr">
        <is>
          <t>L1</t>
        </is>
      </c>
      <c r="E1510" s="5" t="n">
        <v>1</v>
      </c>
      <c r="F1510" s="5" t="n">
        <v>25500</v>
      </c>
      <c r="G1510" s="41" t="n">
        <v>45935</v>
      </c>
      <c r="H1510" s="41" t="n"/>
      <c r="I1510" s="42">
        <f>IF(H1510="",DATE(2099,12,31),H1510)</f>
        <v/>
      </c>
      <c r="J1510" s="23">
        <f>F1510*E1510</f>
        <v/>
      </c>
      <c r="K1510" s="23">
        <f>J1510*INDEX(Settings!$C$31:$C$36,MATCH(D1510,Settings!$B$31:$B$36,0))</f>
        <v/>
      </c>
      <c r="L1510" s="23">
        <f>J1510+K1510</f>
        <v/>
      </c>
      <c r="M1510" s="23">
        <f>MIN(L1510,Settings!$C$25)</f>
        <v/>
      </c>
      <c r="N1510" s="23">
        <f>IF(B1510="IT",L1510*Settings!$C$11+L1510*Settings!$C$12,M1510*Settings!$C$16+M1510*Settings!$C$17+L1510*Settings!$C$18+L1510*Settings!$C$19+L1510*Settings!$C$20+L1510*Settings!$C$21*Settings!$C$22)</f>
        <v/>
      </c>
      <c r="O1510" s="23">
        <f>IF(B1510="IT",J1510/Settings!$C$13,0)</f>
        <v/>
      </c>
      <c r="P1510" s="23">
        <f>L1510+N1510+O1510</f>
        <v/>
      </c>
    </row>
    <row r="1511">
      <c r="A1511" s="5" t="inlineStr">
        <is>
          <t>E02311</t>
        </is>
      </c>
      <c r="B1511" s="5" t="inlineStr">
        <is>
          <t>PL</t>
        </is>
      </c>
      <c r="C1511" s="5" t="inlineStr">
        <is>
          <t>Customer Service</t>
        </is>
      </c>
      <c r="D1511" s="5" t="inlineStr">
        <is>
          <t>L2</t>
        </is>
      </c>
      <c r="E1511" s="5" t="n">
        <v>1</v>
      </c>
      <c r="F1511" s="5" t="n">
        <v>25450</v>
      </c>
      <c r="G1511" s="41" t="n">
        <v>44861</v>
      </c>
      <c r="H1511" s="41" t="n"/>
      <c r="I1511" s="42">
        <f>IF(H1511="",DATE(2099,12,31),H1511)</f>
        <v/>
      </c>
      <c r="J1511" s="23">
        <f>F1511*E1511</f>
        <v/>
      </c>
      <c r="K1511" s="23">
        <f>J1511*INDEX(Settings!$C$31:$C$36,MATCH(D1511,Settings!$B$31:$B$36,0))</f>
        <v/>
      </c>
      <c r="L1511" s="23">
        <f>J1511+K1511</f>
        <v/>
      </c>
      <c r="M1511" s="23">
        <f>MIN(L1511,Settings!$C$25)</f>
        <v/>
      </c>
      <c r="N1511" s="23">
        <f>IF(B1511="IT",L1511*Settings!$C$11+L1511*Settings!$C$12,M1511*Settings!$C$16+M1511*Settings!$C$17+L1511*Settings!$C$18+L1511*Settings!$C$19+L1511*Settings!$C$20+L1511*Settings!$C$21*Settings!$C$22)</f>
        <v/>
      </c>
      <c r="O1511" s="23">
        <f>IF(B1511="IT",J1511/Settings!$C$13,0)</f>
        <v/>
      </c>
      <c r="P1511" s="23">
        <f>L1511+N1511+O1511</f>
        <v/>
      </c>
    </row>
    <row r="1512">
      <c r="A1512" s="5" t="inlineStr">
        <is>
          <t>E02314</t>
        </is>
      </c>
      <c r="B1512" s="5" t="inlineStr">
        <is>
          <t>IT</t>
        </is>
      </c>
      <c r="C1512" s="5" t="inlineStr">
        <is>
          <t>Customer Service</t>
        </is>
      </c>
      <c r="D1512" s="5" t="inlineStr">
        <is>
          <t>L5</t>
        </is>
      </c>
      <c r="E1512" s="5" t="n">
        <v>1</v>
      </c>
      <c r="F1512" s="5" t="n">
        <v>61700</v>
      </c>
      <c r="G1512" s="41" t="n">
        <v>42576</v>
      </c>
      <c r="H1512" s="41" t="n">
        <v>46042</v>
      </c>
      <c r="I1512" s="42">
        <f>IF(H1512="",DATE(2099,12,31),H1512)</f>
        <v/>
      </c>
      <c r="J1512" s="23">
        <f>F1512*E1512</f>
        <v/>
      </c>
      <c r="K1512" s="23">
        <f>J1512*INDEX(Settings!$C$31:$C$36,MATCH(D1512,Settings!$B$31:$B$36,0))</f>
        <v/>
      </c>
      <c r="L1512" s="23">
        <f>J1512+K1512</f>
        <v/>
      </c>
      <c r="M1512" s="23">
        <f>MIN(L1512,Settings!$C$25)</f>
        <v/>
      </c>
      <c r="N1512" s="23">
        <f>IF(B1512="IT",L1512*Settings!$C$11+L1512*Settings!$C$12,M1512*Settings!$C$16+M1512*Settings!$C$17+L1512*Settings!$C$18+L1512*Settings!$C$19+L1512*Settings!$C$20+L1512*Settings!$C$21*Settings!$C$22)</f>
        <v/>
      </c>
      <c r="O1512" s="23">
        <f>IF(B1512="IT",J1512/Settings!$C$13,0)</f>
        <v/>
      </c>
      <c r="P1512" s="23">
        <f>L1512+N1512+O1512</f>
        <v/>
      </c>
    </row>
    <row r="1513">
      <c r="A1513" s="5" t="inlineStr">
        <is>
          <t>E02315</t>
        </is>
      </c>
      <c r="B1513" s="5" t="inlineStr">
        <is>
          <t>PL</t>
        </is>
      </c>
      <c r="C1513" s="5" t="inlineStr">
        <is>
          <t>Customer Service</t>
        </is>
      </c>
      <c r="D1513" s="5" t="inlineStr">
        <is>
          <t>L4</t>
        </is>
      </c>
      <c r="E1513" s="5" t="n">
        <v>1</v>
      </c>
      <c r="F1513" s="5" t="n">
        <v>35950</v>
      </c>
      <c r="G1513" s="41" t="n">
        <v>44242</v>
      </c>
      <c r="H1513" s="41" t="n"/>
      <c r="I1513" s="42">
        <f>IF(H1513="",DATE(2099,12,31),H1513)</f>
        <v/>
      </c>
      <c r="J1513" s="23">
        <f>F1513*E1513</f>
        <v/>
      </c>
      <c r="K1513" s="23">
        <f>J1513*INDEX(Settings!$C$31:$C$36,MATCH(D1513,Settings!$B$31:$B$36,0))</f>
        <v/>
      </c>
      <c r="L1513" s="23">
        <f>J1513+K1513</f>
        <v/>
      </c>
      <c r="M1513" s="23">
        <f>MIN(L1513,Settings!$C$25)</f>
        <v/>
      </c>
      <c r="N1513" s="23">
        <f>IF(B1513="IT",L1513*Settings!$C$11+L1513*Settings!$C$12,M1513*Settings!$C$16+M1513*Settings!$C$17+L1513*Settings!$C$18+L1513*Settings!$C$19+L1513*Settings!$C$20+L1513*Settings!$C$21*Settings!$C$22)</f>
        <v/>
      </c>
      <c r="O1513" s="23">
        <f>IF(B1513="IT",J1513/Settings!$C$13,0)</f>
        <v/>
      </c>
      <c r="P1513" s="23">
        <f>L1513+N1513+O1513</f>
        <v/>
      </c>
    </row>
    <row r="1514">
      <c r="A1514" s="5" t="inlineStr">
        <is>
          <t>E02316</t>
        </is>
      </c>
      <c r="B1514" s="5" t="inlineStr">
        <is>
          <t>PL</t>
        </is>
      </c>
      <c r="C1514" s="5" t="inlineStr">
        <is>
          <t>HR</t>
        </is>
      </c>
      <c r="D1514" s="5" t="inlineStr">
        <is>
          <t>L1</t>
        </is>
      </c>
      <c r="E1514" s="5" t="n">
        <v>1</v>
      </c>
      <c r="F1514" s="5" t="n">
        <v>19300</v>
      </c>
      <c r="G1514" s="41" t="n">
        <v>46034</v>
      </c>
      <c r="H1514" s="41" t="n"/>
      <c r="I1514" s="42">
        <f>IF(H1514="",DATE(2099,12,31),H1514)</f>
        <v/>
      </c>
      <c r="J1514" s="23">
        <f>F1514*E1514</f>
        <v/>
      </c>
      <c r="K1514" s="23">
        <f>J1514*INDEX(Settings!$C$31:$C$36,MATCH(D1514,Settings!$B$31:$B$36,0))</f>
        <v/>
      </c>
      <c r="L1514" s="23">
        <f>J1514+K1514</f>
        <v/>
      </c>
      <c r="M1514" s="23">
        <f>MIN(L1514,Settings!$C$25)</f>
        <v/>
      </c>
      <c r="N1514" s="23">
        <f>IF(B1514="IT",L1514*Settings!$C$11+L1514*Settings!$C$12,M1514*Settings!$C$16+M1514*Settings!$C$17+L1514*Settings!$C$18+L1514*Settings!$C$19+L1514*Settings!$C$20+L1514*Settings!$C$21*Settings!$C$22)</f>
        <v/>
      </c>
      <c r="O1514" s="23">
        <f>IF(B1514="IT",J1514/Settings!$C$13,0)</f>
        <v/>
      </c>
      <c r="P1514" s="23">
        <f>L1514+N1514+O1514</f>
        <v/>
      </c>
    </row>
    <row r="1515">
      <c r="A1515" s="5" t="inlineStr">
        <is>
          <t>E02319</t>
        </is>
      </c>
      <c r="B1515" s="5" t="inlineStr">
        <is>
          <t>IT</t>
        </is>
      </c>
      <c r="C1515" s="5" t="inlineStr">
        <is>
          <t>HR</t>
        </is>
      </c>
      <c r="D1515" s="5" t="inlineStr">
        <is>
          <t>L3</t>
        </is>
      </c>
      <c r="E1515" s="5" t="n">
        <v>1</v>
      </c>
      <c r="F1515" s="5" t="n">
        <v>45600</v>
      </c>
      <c r="G1515" s="41" t="n">
        <v>44336</v>
      </c>
      <c r="H1515" s="41" t="n"/>
      <c r="I1515" s="42">
        <f>IF(H1515="",DATE(2099,12,31),H1515)</f>
        <v/>
      </c>
      <c r="J1515" s="23">
        <f>F1515*E1515</f>
        <v/>
      </c>
      <c r="K1515" s="23">
        <f>J1515*INDEX(Settings!$C$31:$C$36,MATCH(D1515,Settings!$B$31:$B$36,0))</f>
        <v/>
      </c>
      <c r="L1515" s="23">
        <f>J1515+K1515</f>
        <v/>
      </c>
      <c r="M1515" s="23">
        <f>MIN(L1515,Settings!$C$25)</f>
        <v/>
      </c>
      <c r="N1515" s="23">
        <f>IF(B1515="IT",L1515*Settings!$C$11+L1515*Settings!$C$12,M1515*Settings!$C$16+M1515*Settings!$C$17+L1515*Settings!$C$18+L1515*Settings!$C$19+L1515*Settings!$C$20+L1515*Settings!$C$21*Settings!$C$22)</f>
        <v/>
      </c>
      <c r="O1515" s="23">
        <f>IF(B1515="IT",J1515/Settings!$C$13,0)</f>
        <v/>
      </c>
      <c r="P1515" s="23">
        <f>L1515+N1515+O1515</f>
        <v/>
      </c>
    </row>
    <row r="1516">
      <c r="A1516" s="5" t="inlineStr">
        <is>
          <t>E02322</t>
        </is>
      </c>
      <c r="B1516" s="5" t="inlineStr">
        <is>
          <t>IT</t>
        </is>
      </c>
      <c r="C1516" s="5" t="inlineStr">
        <is>
          <t>HR</t>
        </is>
      </c>
      <c r="D1516" s="5" t="inlineStr">
        <is>
          <t>L3</t>
        </is>
      </c>
      <c r="E1516" s="5" t="n">
        <v>1</v>
      </c>
      <c r="F1516" s="5" t="n">
        <v>34950</v>
      </c>
      <c r="G1516" s="41" t="n">
        <v>45848</v>
      </c>
      <c r="H1516" s="41" t="n">
        <v>46064</v>
      </c>
      <c r="I1516" s="42">
        <f>IF(H1516="",DATE(2099,12,31),H1516)</f>
        <v/>
      </c>
      <c r="J1516" s="23">
        <f>F1516*E1516</f>
        <v/>
      </c>
      <c r="K1516" s="23">
        <f>J1516*INDEX(Settings!$C$31:$C$36,MATCH(D1516,Settings!$B$31:$B$36,0))</f>
        <v/>
      </c>
      <c r="L1516" s="23">
        <f>J1516+K1516</f>
        <v/>
      </c>
      <c r="M1516" s="23">
        <f>MIN(L1516,Settings!$C$25)</f>
        <v/>
      </c>
      <c r="N1516" s="23">
        <f>IF(B1516="IT",L1516*Settings!$C$11+L1516*Settings!$C$12,M1516*Settings!$C$16+M1516*Settings!$C$17+L1516*Settings!$C$18+L1516*Settings!$C$19+L1516*Settings!$C$20+L1516*Settings!$C$21*Settings!$C$22)</f>
        <v/>
      </c>
      <c r="O1516" s="23">
        <f>IF(B1516="IT",J1516/Settings!$C$13,0)</f>
        <v/>
      </c>
      <c r="P1516" s="23">
        <f>L1516+N1516+O1516</f>
        <v/>
      </c>
    </row>
    <row r="1517">
      <c r="A1517" s="5" t="inlineStr">
        <is>
          <t>E02324</t>
        </is>
      </c>
      <c r="B1517" s="5" t="inlineStr">
        <is>
          <t>PL</t>
        </is>
      </c>
      <c r="C1517" s="5" t="inlineStr">
        <is>
          <t>Customer Service</t>
        </is>
      </c>
      <c r="D1517" s="5" t="inlineStr">
        <is>
          <t>L2</t>
        </is>
      </c>
      <c r="E1517" s="5" t="n">
        <v>0.8</v>
      </c>
      <c r="F1517" s="5" t="n">
        <v>22350</v>
      </c>
      <c r="G1517" s="41" t="n">
        <v>45480</v>
      </c>
      <c r="H1517" s="41" t="n"/>
      <c r="I1517" s="42">
        <f>IF(H1517="",DATE(2099,12,31),H1517)</f>
        <v/>
      </c>
      <c r="J1517" s="23">
        <f>F1517*E1517</f>
        <v/>
      </c>
      <c r="K1517" s="23">
        <f>J1517*INDEX(Settings!$C$31:$C$36,MATCH(D1517,Settings!$B$31:$B$36,0))</f>
        <v/>
      </c>
      <c r="L1517" s="23">
        <f>J1517+K1517</f>
        <v/>
      </c>
      <c r="M1517" s="23">
        <f>MIN(L1517,Settings!$C$25)</f>
        <v/>
      </c>
      <c r="N1517" s="23">
        <f>IF(B1517="IT",L1517*Settings!$C$11+L1517*Settings!$C$12,M1517*Settings!$C$16+M1517*Settings!$C$17+L1517*Settings!$C$18+L1517*Settings!$C$19+L1517*Settings!$C$20+L1517*Settings!$C$21*Settings!$C$22)</f>
        <v/>
      </c>
      <c r="O1517" s="23">
        <f>IF(B1517="IT",J1517/Settings!$C$13,0)</f>
        <v/>
      </c>
      <c r="P1517" s="23">
        <f>L1517+N1517+O1517</f>
        <v/>
      </c>
    </row>
    <row r="1518">
      <c r="A1518" s="5" t="inlineStr">
        <is>
          <t>E02325</t>
        </is>
      </c>
      <c r="B1518" s="5" t="inlineStr">
        <is>
          <t>PL</t>
        </is>
      </c>
      <c r="C1518" s="5" t="inlineStr">
        <is>
          <t>Operations</t>
        </is>
      </c>
      <c r="D1518" s="5" t="inlineStr">
        <is>
          <t>L3</t>
        </is>
      </c>
      <c r="E1518" s="5" t="n">
        <v>1</v>
      </c>
      <c r="F1518" s="5" t="n">
        <v>31300</v>
      </c>
      <c r="G1518" s="41" t="n">
        <v>46009</v>
      </c>
      <c r="H1518" s="41" t="n">
        <v>46149</v>
      </c>
      <c r="I1518" s="42">
        <f>IF(H1518="",DATE(2099,12,31),H1518)</f>
        <v/>
      </c>
      <c r="J1518" s="23">
        <f>F1518*E1518</f>
        <v/>
      </c>
      <c r="K1518" s="23">
        <f>J1518*INDEX(Settings!$C$31:$C$36,MATCH(D1518,Settings!$B$31:$B$36,0))</f>
        <v/>
      </c>
      <c r="L1518" s="23">
        <f>J1518+K1518</f>
        <v/>
      </c>
      <c r="M1518" s="23">
        <f>MIN(L1518,Settings!$C$25)</f>
        <v/>
      </c>
      <c r="N1518" s="23">
        <f>IF(B1518="IT",L1518*Settings!$C$11+L1518*Settings!$C$12,M1518*Settings!$C$16+M1518*Settings!$C$17+L1518*Settings!$C$18+L1518*Settings!$C$19+L1518*Settings!$C$20+L1518*Settings!$C$21*Settings!$C$22)</f>
        <v/>
      </c>
      <c r="O1518" s="23">
        <f>IF(B1518="IT",J1518/Settings!$C$13,0)</f>
        <v/>
      </c>
      <c r="P1518" s="23">
        <f>L1518+N1518+O1518</f>
        <v/>
      </c>
    </row>
    <row r="1519">
      <c r="A1519" s="5" t="inlineStr">
        <is>
          <t>E02328</t>
        </is>
      </c>
      <c r="B1519" s="5" t="inlineStr">
        <is>
          <t>IT</t>
        </is>
      </c>
      <c r="C1519" s="5" t="inlineStr">
        <is>
          <t>Customer Service</t>
        </is>
      </c>
      <c r="D1519" s="5" t="inlineStr">
        <is>
          <t>L2</t>
        </is>
      </c>
      <c r="E1519" s="5" t="n">
        <v>0.8</v>
      </c>
      <c r="F1519" s="5" t="n">
        <v>36000</v>
      </c>
      <c r="G1519" s="41" t="n">
        <v>45189</v>
      </c>
      <c r="H1519" s="41" t="n"/>
      <c r="I1519" s="42">
        <f>IF(H1519="",DATE(2099,12,31),H1519)</f>
        <v/>
      </c>
      <c r="J1519" s="23">
        <f>F1519*E1519</f>
        <v/>
      </c>
      <c r="K1519" s="23">
        <f>J1519*INDEX(Settings!$C$31:$C$36,MATCH(D1519,Settings!$B$31:$B$36,0))</f>
        <v/>
      </c>
      <c r="L1519" s="23">
        <f>J1519+K1519</f>
        <v/>
      </c>
      <c r="M1519" s="23">
        <f>MIN(L1519,Settings!$C$25)</f>
        <v/>
      </c>
      <c r="N1519" s="23">
        <f>IF(B1519="IT",L1519*Settings!$C$11+L1519*Settings!$C$12,M1519*Settings!$C$16+M1519*Settings!$C$17+L1519*Settings!$C$18+L1519*Settings!$C$19+L1519*Settings!$C$20+L1519*Settings!$C$21*Settings!$C$22)</f>
        <v/>
      </c>
      <c r="O1519" s="23">
        <f>IF(B1519="IT",J1519/Settings!$C$13,0)</f>
        <v/>
      </c>
      <c r="P1519" s="23">
        <f>L1519+N1519+O1519</f>
        <v/>
      </c>
    </row>
    <row r="1520">
      <c r="A1520" s="5" t="inlineStr">
        <is>
          <t>E02329</t>
        </is>
      </c>
      <c r="B1520" s="5" t="inlineStr">
        <is>
          <t>PL</t>
        </is>
      </c>
      <c r="C1520" s="5" t="inlineStr">
        <is>
          <t>Operations</t>
        </is>
      </c>
      <c r="D1520" s="5" t="inlineStr">
        <is>
          <t>L2</t>
        </is>
      </c>
      <c r="E1520" s="5" t="n">
        <v>1</v>
      </c>
      <c r="F1520" s="5" t="n">
        <v>21450</v>
      </c>
      <c r="G1520" s="41" t="n">
        <v>46058</v>
      </c>
      <c r="H1520" s="41" t="n"/>
      <c r="I1520" s="42">
        <f>IF(H1520="",DATE(2099,12,31),H1520)</f>
        <v/>
      </c>
      <c r="J1520" s="23">
        <f>F1520*E1520</f>
        <v/>
      </c>
      <c r="K1520" s="23">
        <f>J1520*INDEX(Settings!$C$31:$C$36,MATCH(D1520,Settings!$B$31:$B$36,0))</f>
        <v/>
      </c>
      <c r="L1520" s="23">
        <f>J1520+K1520</f>
        <v/>
      </c>
      <c r="M1520" s="23">
        <f>MIN(L1520,Settings!$C$25)</f>
        <v/>
      </c>
      <c r="N1520" s="23">
        <f>IF(B1520="IT",L1520*Settings!$C$11+L1520*Settings!$C$12,M1520*Settings!$C$16+M1520*Settings!$C$17+L1520*Settings!$C$18+L1520*Settings!$C$19+L1520*Settings!$C$20+L1520*Settings!$C$21*Settings!$C$22)</f>
        <v/>
      </c>
      <c r="O1520" s="23">
        <f>IF(B1520="IT",J1520/Settings!$C$13,0)</f>
        <v/>
      </c>
      <c r="P1520" s="23">
        <f>L1520+N1520+O1520</f>
        <v/>
      </c>
    </row>
    <row r="1521">
      <c r="A1521" s="5" t="inlineStr">
        <is>
          <t>E02330</t>
        </is>
      </c>
      <c r="B1521" s="5" t="inlineStr">
        <is>
          <t>IT</t>
        </is>
      </c>
      <c r="C1521" s="5" t="inlineStr">
        <is>
          <t>Operations</t>
        </is>
      </c>
      <c r="D1521" s="5" t="inlineStr">
        <is>
          <t>L4</t>
        </is>
      </c>
      <c r="E1521" s="5" t="n">
        <v>1</v>
      </c>
      <c r="F1521" s="5" t="n">
        <v>43300</v>
      </c>
      <c r="G1521" s="41" t="n">
        <v>45635</v>
      </c>
      <c r="H1521" s="41" t="n"/>
      <c r="I1521" s="42">
        <f>IF(H1521="",DATE(2099,12,31),H1521)</f>
        <v/>
      </c>
      <c r="J1521" s="23">
        <f>F1521*E1521</f>
        <v/>
      </c>
      <c r="K1521" s="23">
        <f>J1521*INDEX(Settings!$C$31:$C$36,MATCH(D1521,Settings!$B$31:$B$36,0))</f>
        <v/>
      </c>
      <c r="L1521" s="23">
        <f>J1521+K1521</f>
        <v/>
      </c>
      <c r="M1521" s="23">
        <f>MIN(L1521,Settings!$C$25)</f>
        <v/>
      </c>
      <c r="N1521" s="23">
        <f>IF(B1521="IT",L1521*Settings!$C$11+L1521*Settings!$C$12,M1521*Settings!$C$16+M1521*Settings!$C$17+L1521*Settings!$C$18+L1521*Settings!$C$19+L1521*Settings!$C$20+L1521*Settings!$C$21*Settings!$C$22)</f>
        <v/>
      </c>
      <c r="O1521" s="23">
        <f>IF(B1521="IT",J1521/Settings!$C$13,0)</f>
        <v/>
      </c>
      <c r="P1521" s="23">
        <f>L1521+N1521+O1521</f>
        <v/>
      </c>
    </row>
    <row r="1522">
      <c r="A1522" s="5" t="inlineStr">
        <is>
          <t>E02331</t>
        </is>
      </c>
      <c r="B1522" s="5" t="inlineStr">
        <is>
          <t>PL</t>
        </is>
      </c>
      <c r="C1522" s="5" t="inlineStr">
        <is>
          <t>Tech</t>
        </is>
      </c>
      <c r="D1522" s="5" t="inlineStr">
        <is>
          <t>L4</t>
        </is>
      </c>
      <c r="E1522" s="5" t="n">
        <v>1</v>
      </c>
      <c r="F1522" s="5" t="n">
        <v>54850</v>
      </c>
      <c r="G1522" s="41" t="n">
        <v>45523</v>
      </c>
      <c r="H1522" s="41" t="n"/>
      <c r="I1522" s="42">
        <f>IF(H1522="",DATE(2099,12,31),H1522)</f>
        <v/>
      </c>
      <c r="J1522" s="23">
        <f>F1522*E1522</f>
        <v/>
      </c>
      <c r="K1522" s="23">
        <f>J1522*INDEX(Settings!$C$31:$C$36,MATCH(D1522,Settings!$B$31:$B$36,0))</f>
        <v/>
      </c>
      <c r="L1522" s="23">
        <f>J1522+K1522</f>
        <v/>
      </c>
      <c r="M1522" s="23">
        <f>MIN(L1522,Settings!$C$25)</f>
        <v/>
      </c>
      <c r="N1522" s="23">
        <f>IF(B1522="IT",L1522*Settings!$C$11+L1522*Settings!$C$12,M1522*Settings!$C$16+M1522*Settings!$C$17+L1522*Settings!$C$18+L1522*Settings!$C$19+L1522*Settings!$C$20+L1522*Settings!$C$21*Settings!$C$22)</f>
        <v/>
      </c>
      <c r="O1522" s="23">
        <f>IF(B1522="IT",J1522/Settings!$C$13,0)</f>
        <v/>
      </c>
      <c r="P1522" s="23">
        <f>L1522+N1522+O1522</f>
        <v/>
      </c>
    </row>
    <row r="1523">
      <c r="A1523" s="5" t="inlineStr">
        <is>
          <t>E02332</t>
        </is>
      </c>
      <c r="B1523" s="5" t="inlineStr">
        <is>
          <t>PL</t>
        </is>
      </c>
      <c r="C1523" s="5" t="inlineStr">
        <is>
          <t>Customer Service</t>
        </is>
      </c>
      <c r="D1523" s="5" t="inlineStr">
        <is>
          <t>L2</t>
        </is>
      </c>
      <c r="E1523" s="5" t="n">
        <v>1</v>
      </c>
      <c r="F1523" s="5" t="n">
        <v>24500</v>
      </c>
      <c r="G1523" s="41" t="n">
        <v>46090</v>
      </c>
      <c r="H1523" s="41" t="n"/>
      <c r="I1523" s="42">
        <f>IF(H1523="",DATE(2099,12,31),H1523)</f>
        <v/>
      </c>
      <c r="J1523" s="23">
        <f>F1523*E1523</f>
        <v/>
      </c>
      <c r="K1523" s="23">
        <f>J1523*INDEX(Settings!$C$31:$C$36,MATCH(D1523,Settings!$B$31:$B$36,0))</f>
        <v/>
      </c>
      <c r="L1523" s="23">
        <f>J1523+K1523</f>
        <v/>
      </c>
      <c r="M1523" s="23">
        <f>MIN(L1523,Settings!$C$25)</f>
        <v/>
      </c>
      <c r="N1523" s="23">
        <f>IF(B1523="IT",L1523*Settings!$C$11+L1523*Settings!$C$12,M1523*Settings!$C$16+M1523*Settings!$C$17+L1523*Settings!$C$18+L1523*Settings!$C$19+L1523*Settings!$C$20+L1523*Settings!$C$21*Settings!$C$22)</f>
        <v/>
      </c>
      <c r="O1523" s="23">
        <f>IF(B1523="IT",J1523/Settings!$C$13,0)</f>
        <v/>
      </c>
      <c r="P1523" s="23">
        <f>L1523+N1523+O1523</f>
        <v/>
      </c>
    </row>
    <row r="1524">
      <c r="A1524" s="5" t="inlineStr">
        <is>
          <t>E02335</t>
        </is>
      </c>
      <c r="B1524" s="5" t="inlineStr">
        <is>
          <t>PL</t>
        </is>
      </c>
      <c r="C1524" s="5" t="inlineStr">
        <is>
          <t>HR</t>
        </is>
      </c>
      <c r="D1524" s="5" t="inlineStr">
        <is>
          <t>L2</t>
        </is>
      </c>
      <c r="E1524" s="5" t="n">
        <v>1</v>
      </c>
      <c r="F1524" s="5" t="n">
        <v>23550</v>
      </c>
      <c r="G1524" s="41" t="n">
        <v>44731</v>
      </c>
      <c r="H1524" s="41" t="n"/>
      <c r="I1524" s="42">
        <f>IF(H1524="",DATE(2099,12,31),H1524)</f>
        <v/>
      </c>
      <c r="J1524" s="23">
        <f>F1524*E1524</f>
        <v/>
      </c>
      <c r="K1524" s="23">
        <f>J1524*INDEX(Settings!$C$31:$C$36,MATCH(D1524,Settings!$B$31:$B$36,0))</f>
        <v/>
      </c>
      <c r="L1524" s="23">
        <f>J1524+K1524</f>
        <v/>
      </c>
      <c r="M1524" s="23">
        <f>MIN(L1524,Settings!$C$25)</f>
        <v/>
      </c>
      <c r="N1524" s="23">
        <f>IF(B1524="IT",L1524*Settings!$C$11+L1524*Settings!$C$12,M1524*Settings!$C$16+M1524*Settings!$C$17+L1524*Settings!$C$18+L1524*Settings!$C$19+L1524*Settings!$C$20+L1524*Settings!$C$21*Settings!$C$22)</f>
        <v/>
      </c>
      <c r="O1524" s="23">
        <f>IF(B1524="IT",J1524/Settings!$C$13,0)</f>
        <v/>
      </c>
      <c r="P1524" s="23">
        <f>L1524+N1524+O1524</f>
        <v/>
      </c>
    </row>
    <row r="1525">
      <c r="A1525" s="5" t="inlineStr">
        <is>
          <t>E02336</t>
        </is>
      </c>
      <c r="B1525" s="5" t="inlineStr">
        <is>
          <t>IT</t>
        </is>
      </c>
      <c r="C1525" s="5" t="inlineStr">
        <is>
          <t>Sales</t>
        </is>
      </c>
      <c r="D1525" s="5" t="inlineStr">
        <is>
          <t>L4</t>
        </is>
      </c>
      <c r="E1525" s="5" t="n">
        <v>1</v>
      </c>
      <c r="F1525" s="5" t="n">
        <v>58950</v>
      </c>
      <c r="G1525" s="41" t="n">
        <v>45578</v>
      </c>
      <c r="H1525" s="41" t="n"/>
      <c r="I1525" s="42">
        <f>IF(H1525="",DATE(2099,12,31),H1525)</f>
        <v/>
      </c>
      <c r="J1525" s="23">
        <f>F1525*E1525</f>
        <v/>
      </c>
      <c r="K1525" s="23">
        <f>J1525*INDEX(Settings!$C$31:$C$36,MATCH(D1525,Settings!$B$31:$B$36,0))</f>
        <v/>
      </c>
      <c r="L1525" s="23">
        <f>J1525+K1525</f>
        <v/>
      </c>
      <c r="M1525" s="23">
        <f>MIN(L1525,Settings!$C$25)</f>
        <v/>
      </c>
      <c r="N1525" s="23">
        <f>IF(B1525="IT",L1525*Settings!$C$11+L1525*Settings!$C$12,M1525*Settings!$C$16+M1525*Settings!$C$17+L1525*Settings!$C$18+L1525*Settings!$C$19+L1525*Settings!$C$20+L1525*Settings!$C$21*Settings!$C$22)</f>
        <v/>
      </c>
      <c r="O1525" s="23">
        <f>IF(B1525="IT",J1525/Settings!$C$13,0)</f>
        <v/>
      </c>
      <c r="P1525" s="23">
        <f>L1525+N1525+O1525</f>
        <v/>
      </c>
    </row>
    <row r="1526">
      <c r="A1526" s="5" t="inlineStr">
        <is>
          <t>E02337</t>
        </is>
      </c>
      <c r="B1526" s="5" t="inlineStr">
        <is>
          <t>PL</t>
        </is>
      </c>
      <c r="C1526" s="5" t="inlineStr">
        <is>
          <t>Operations</t>
        </is>
      </c>
      <c r="D1526" s="5" t="inlineStr">
        <is>
          <t>L1</t>
        </is>
      </c>
      <c r="E1526" s="5" t="n">
        <v>1</v>
      </c>
      <c r="F1526" s="5" t="n">
        <v>16050</v>
      </c>
      <c r="G1526" s="41" t="n">
        <v>46023</v>
      </c>
      <c r="H1526" s="41" t="n"/>
      <c r="I1526" s="42">
        <f>IF(H1526="",DATE(2099,12,31),H1526)</f>
        <v/>
      </c>
      <c r="J1526" s="23">
        <f>F1526*E1526</f>
        <v/>
      </c>
      <c r="K1526" s="23">
        <f>J1526*INDEX(Settings!$C$31:$C$36,MATCH(D1526,Settings!$B$31:$B$36,0))</f>
        <v/>
      </c>
      <c r="L1526" s="23">
        <f>J1526+K1526</f>
        <v/>
      </c>
      <c r="M1526" s="23">
        <f>MIN(L1526,Settings!$C$25)</f>
        <v/>
      </c>
      <c r="N1526" s="23">
        <f>IF(B1526="IT",L1526*Settings!$C$11+L1526*Settings!$C$12,M1526*Settings!$C$16+M1526*Settings!$C$17+L1526*Settings!$C$18+L1526*Settings!$C$19+L1526*Settings!$C$20+L1526*Settings!$C$21*Settings!$C$22)</f>
        <v/>
      </c>
      <c r="O1526" s="23">
        <f>IF(B1526="IT",J1526/Settings!$C$13,0)</f>
        <v/>
      </c>
      <c r="P1526" s="23">
        <f>L1526+N1526+O1526</f>
        <v/>
      </c>
    </row>
    <row r="1527">
      <c r="A1527" s="5" t="inlineStr">
        <is>
          <t>E02339</t>
        </is>
      </c>
      <c r="B1527" s="5" t="inlineStr">
        <is>
          <t>IT</t>
        </is>
      </c>
      <c r="C1527" s="5" t="inlineStr">
        <is>
          <t>Operations</t>
        </is>
      </c>
      <c r="D1527" s="5" t="inlineStr">
        <is>
          <t>L4</t>
        </is>
      </c>
      <c r="E1527" s="5" t="n">
        <v>1</v>
      </c>
      <c r="F1527" s="5" t="n">
        <v>51950</v>
      </c>
      <c r="G1527" s="41" t="n">
        <v>44916</v>
      </c>
      <c r="H1527" s="41" t="n"/>
      <c r="I1527" s="42">
        <f>IF(H1527="",DATE(2099,12,31),H1527)</f>
        <v/>
      </c>
      <c r="J1527" s="23">
        <f>F1527*E1527</f>
        <v/>
      </c>
      <c r="K1527" s="23">
        <f>J1527*INDEX(Settings!$C$31:$C$36,MATCH(D1527,Settings!$B$31:$B$36,0))</f>
        <v/>
      </c>
      <c r="L1527" s="23">
        <f>J1527+K1527</f>
        <v/>
      </c>
      <c r="M1527" s="23">
        <f>MIN(L1527,Settings!$C$25)</f>
        <v/>
      </c>
      <c r="N1527" s="23">
        <f>IF(B1527="IT",L1527*Settings!$C$11+L1527*Settings!$C$12,M1527*Settings!$C$16+M1527*Settings!$C$17+L1527*Settings!$C$18+L1527*Settings!$C$19+L1527*Settings!$C$20+L1527*Settings!$C$21*Settings!$C$22)</f>
        <v/>
      </c>
      <c r="O1527" s="23">
        <f>IF(B1527="IT",J1527/Settings!$C$13,0)</f>
        <v/>
      </c>
      <c r="P1527" s="23">
        <f>L1527+N1527+O1527</f>
        <v/>
      </c>
    </row>
    <row r="1528">
      <c r="A1528" s="5" t="inlineStr">
        <is>
          <t>E02340</t>
        </is>
      </c>
      <c r="B1528" s="5" t="inlineStr">
        <is>
          <t>PL</t>
        </is>
      </c>
      <c r="C1528" s="5" t="inlineStr">
        <is>
          <t>Customer Service</t>
        </is>
      </c>
      <c r="D1528" s="5" t="inlineStr">
        <is>
          <t>L3</t>
        </is>
      </c>
      <c r="E1528" s="5" t="n">
        <v>1</v>
      </c>
      <c r="F1528" s="5" t="n">
        <v>34750</v>
      </c>
      <c r="G1528" s="41" t="n">
        <v>45782</v>
      </c>
      <c r="H1528" s="41" t="n"/>
      <c r="I1528" s="42">
        <f>IF(H1528="",DATE(2099,12,31),H1528)</f>
        <v/>
      </c>
      <c r="J1528" s="23">
        <f>F1528*E1528</f>
        <v/>
      </c>
      <c r="K1528" s="23">
        <f>J1528*INDEX(Settings!$C$31:$C$36,MATCH(D1528,Settings!$B$31:$B$36,0))</f>
        <v/>
      </c>
      <c r="L1528" s="23">
        <f>J1528+K1528</f>
        <v/>
      </c>
      <c r="M1528" s="23">
        <f>MIN(L1528,Settings!$C$25)</f>
        <v/>
      </c>
      <c r="N1528" s="23">
        <f>IF(B1528="IT",L1528*Settings!$C$11+L1528*Settings!$C$12,M1528*Settings!$C$16+M1528*Settings!$C$17+L1528*Settings!$C$18+L1528*Settings!$C$19+L1528*Settings!$C$20+L1528*Settings!$C$21*Settings!$C$22)</f>
        <v/>
      </c>
      <c r="O1528" s="23">
        <f>IF(B1528="IT",J1528/Settings!$C$13,0)</f>
        <v/>
      </c>
      <c r="P1528" s="23">
        <f>L1528+N1528+O1528</f>
        <v/>
      </c>
    </row>
    <row r="1529">
      <c r="A1529" s="5" t="inlineStr">
        <is>
          <t>E02341</t>
        </is>
      </c>
      <c r="B1529" s="5" t="inlineStr">
        <is>
          <t>PL</t>
        </is>
      </c>
      <c r="C1529" s="5" t="inlineStr">
        <is>
          <t>Tech</t>
        </is>
      </c>
      <c r="D1529" s="5" t="inlineStr">
        <is>
          <t>L2</t>
        </is>
      </c>
      <c r="E1529" s="5" t="n">
        <v>1</v>
      </c>
      <c r="F1529" s="5" t="n">
        <v>30700</v>
      </c>
      <c r="G1529" s="41" t="n">
        <v>45997</v>
      </c>
      <c r="H1529" s="41" t="n"/>
      <c r="I1529" s="42">
        <f>IF(H1529="",DATE(2099,12,31),H1529)</f>
        <v/>
      </c>
      <c r="J1529" s="23">
        <f>F1529*E1529</f>
        <v/>
      </c>
      <c r="K1529" s="23">
        <f>J1529*INDEX(Settings!$C$31:$C$36,MATCH(D1529,Settings!$B$31:$B$36,0))</f>
        <v/>
      </c>
      <c r="L1529" s="23">
        <f>J1529+K1529</f>
        <v/>
      </c>
      <c r="M1529" s="23">
        <f>MIN(L1529,Settings!$C$25)</f>
        <v/>
      </c>
      <c r="N1529" s="23">
        <f>IF(B1529="IT",L1529*Settings!$C$11+L1529*Settings!$C$12,M1529*Settings!$C$16+M1529*Settings!$C$17+L1529*Settings!$C$18+L1529*Settings!$C$19+L1529*Settings!$C$20+L1529*Settings!$C$21*Settings!$C$22)</f>
        <v/>
      </c>
      <c r="O1529" s="23">
        <f>IF(B1529="IT",J1529/Settings!$C$13,0)</f>
        <v/>
      </c>
      <c r="P1529" s="23">
        <f>L1529+N1529+O1529</f>
        <v/>
      </c>
    </row>
    <row r="1530">
      <c r="A1530" s="5" t="inlineStr">
        <is>
          <t>E02342</t>
        </is>
      </c>
      <c r="B1530" s="5" t="inlineStr">
        <is>
          <t>PL</t>
        </is>
      </c>
      <c r="C1530" s="5" t="inlineStr">
        <is>
          <t>Customer Service</t>
        </is>
      </c>
      <c r="D1530" s="5" t="inlineStr">
        <is>
          <t>L2</t>
        </is>
      </c>
      <c r="E1530" s="5" t="n">
        <v>1</v>
      </c>
      <c r="F1530" s="5" t="n">
        <v>21650</v>
      </c>
      <c r="G1530" s="41" t="n">
        <v>45941</v>
      </c>
      <c r="H1530" s="41" t="n">
        <v>46027</v>
      </c>
      <c r="I1530" s="42">
        <f>IF(H1530="",DATE(2099,12,31),H1530)</f>
        <v/>
      </c>
      <c r="J1530" s="23">
        <f>F1530*E1530</f>
        <v/>
      </c>
      <c r="K1530" s="23">
        <f>J1530*INDEX(Settings!$C$31:$C$36,MATCH(D1530,Settings!$B$31:$B$36,0))</f>
        <v/>
      </c>
      <c r="L1530" s="23">
        <f>J1530+K1530</f>
        <v/>
      </c>
      <c r="M1530" s="23">
        <f>MIN(L1530,Settings!$C$25)</f>
        <v/>
      </c>
      <c r="N1530" s="23">
        <f>IF(B1530="IT",L1530*Settings!$C$11+L1530*Settings!$C$12,M1530*Settings!$C$16+M1530*Settings!$C$17+L1530*Settings!$C$18+L1530*Settings!$C$19+L1530*Settings!$C$20+L1530*Settings!$C$21*Settings!$C$22)</f>
        <v/>
      </c>
      <c r="O1530" s="23">
        <f>IF(B1530="IT",J1530/Settings!$C$13,0)</f>
        <v/>
      </c>
      <c r="P1530" s="23">
        <f>L1530+N1530+O1530</f>
        <v/>
      </c>
    </row>
    <row r="1531">
      <c r="A1531" s="5" t="inlineStr">
        <is>
          <t>E02343</t>
        </is>
      </c>
      <c r="B1531" s="5" t="inlineStr">
        <is>
          <t>PL</t>
        </is>
      </c>
      <c r="C1531" s="5" t="inlineStr">
        <is>
          <t>Operations</t>
        </is>
      </c>
      <c r="D1531" s="5" t="inlineStr">
        <is>
          <t>L1</t>
        </is>
      </c>
      <c r="E1531" s="5" t="n">
        <v>0.8</v>
      </c>
      <c r="F1531" s="5" t="n">
        <v>18550</v>
      </c>
      <c r="G1531" s="41" t="n">
        <v>46085</v>
      </c>
      <c r="H1531" s="41" t="n"/>
      <c r="I1531" s="42">
        <f>IF(H1531="",DATE(2099,12,31),H1531)</f>
        <v/>
      </c>
      <c r="J1531" s="23">
        <f>F1531*E1531</f>
        <v/>
      </c>
      <c r="K1531" s="23">
        <f>J1531*INDEX(Settings!$C$31:$C$36,MATCH(D1531,Settings!$B$31:$B$36,0))</f>
        <v/>
      </c>
      <c r="L1531" s="23">
        <f>J1531+K1531</f>
        <v/>
      </c>
      <c r="M1531" s="23">
        <f>MIN(L1531,Settings!$C$25)</f>
        <v/>
      </c>
      <c r="N1531" s="23">
        <f>IF(B1531="IT",L1531*Settings!$C$11+L1531*Settings!$C$12,M1531*Settings!$C$16+M1531*Settings!$C$17+L1531*Settings!$C$18+L1531*Settings!$C$19+L1531*Settings!$C$20+L1531*Settings!$C$21*Settings!$C$22)</f>
        <v/>
      </c>
      <c r="O1531" s="23">
        <f>IF(B1531="IT",J1531/Settings!$C$13,0)</f>
        <v/>
      </c>
      <c r="P1531" s="23">
        <f>L1531+N1531+O1531</f>
        <v/>
      </c>
    </row>
    <row r="1532">
      <c r="A1532" s="5" t="inlineStr">
        <is>
          <t>E02344</t>
        </is>
      </c>
      <c r="B1532" s="5" t="inlineStr">
        <is>
          <t>PL</t>
        </is>
      </c>
      <c r="C1532" s="5" t="inlineStr">
        <is>
          <t>Finance</t>
        </is>
      </c>
      <c r="D1532" s="5" t="inlineStr">
        <is>
          <t>L3</t>
        </is>
      </c>
      <c r="E1532" s="5" t="n">
        <v>1</v>
      </c>
      <c r="F1532" s="5" t="n">
        <v>37050</v>
      </c>
      <c r="G1532" s="41" t="n">
        <v>46078</v>
      </c>
      <c r="H1532" s="41" t="n"/>
      <c r="I1532" s="42">
        <f>IF(H1532="",DATE(2099,12,31),H1532)</f>
        <v/>
      </c>
      <c r="J1532" s="23">
        <f>F1532*E1532</f>
        <v/>
      </c>
      <c r="K1532" s="23">
        <f>J1532*INDEX(Settings!$C$31:$C$36,MATCH(D1532,Settings!$B$31:$B$36,0))</f>
        <v/>
      </c>
      <c r="L1532" s="23">
        <f>J1532+K1532</f>
        <v/>
      </c>
      <c r="M1532" s="23">
        <f>MIN(L1532,Settings!$C$25)</f>
        <v/>
      </c>
      <c r="N1532" s="23">
        <f>IF(B1532="IT",L1532*Settings!$C$11+L1532*Settings!$C$12,M1532*Settings!$C$16+M1532*Settings!$C$17+L1532*Settings!$C$18+L1532*Settings!$C$19+L1532*Settings!$C$20+L1532*Settings!$C$21*Settings!$C$22)</f>
        <v/>
      </c>
      <c r="O1532" s="23">
        <f>IF(B1532="IT",J1532/Settings!$C$13,0)</f>
        <v/>
      </c>
      <c r="P1532" s="23">
        <f>L1532+N1532+O1532</f>
        <v/>
      </c>
    </row>
    <row r="1533">
      <c r="A1533" s="5" t="inlineStr">
        <is>
          <t>E02347</t>
        </is>
      </c>
      <c r="B1533" s="5" t="inlineStr">
        <is>
          <t>PL</t>
        </is>
      </c>
      <c r="C1533" s="5" t="inlineStr">
        <is>
          <t>Operations</t>
        </is>
      </c>
      <c r="D1533" s="5" t="inlineStr">
        <is>
          <t>L5</t>
        </is>
      </c>
      <c r="E1533" s="5" t="n">
        <v>1</v>
      </c>
      <c r="F1533" s="5" t="n">
        <v>49200</v>
      </c>
      <c r="G1533" s="41" t="n">
        <v>45052</v>
      </c>
      <c r="H1533" s="41" t="n"/>
      <c r="I1533" s="42">
        <f>IF(H1533="",DATE(2099,12,31),H1533)</f>
        <v/>
      </c>
      <c r="J1533" s="23">
        <f>F1533*E1533</f>
        <v/>
      </c>
      <c r="K1533" s="23">
        <f>J1533*INDEX(Settings!$C$31:$C$36,MATCH(D1533,Settings!$B$31:$B$36,0))</f>
        <v/>
      </c>
      <c r="L1533" s="23">
        <f>J1533+K1533</f>
        <v/>
      </c>
      <c r="M1533" s="23">
        <f>MIN(L1533,Settings!$C$25)</f>
        <v/>
      </c>
      <c r="N1533" s="23">
        <f>IF(B1533="IT",L1533*Settings!$C$11+L1533*Settings!$C$12,M1533*Settings!$C$16+M1533*Settings!$C$17+L1533*Settings!$C$18+L1533*Settings!$C$19+L1533*Settings!$C$20+L1533*Settings!$C$21*Settings!$C$22)</f>
        <v/>
      </c>
      <c r="O1533" s="23">
        <f>IF(B1533="IT",J1533/Settings!$C$13,0)</f>
        <v/>
      </c>
      <c r="P1533" s="23">
        <f>L1533+N1533+O1533</f>
        <v/>
      </c>
    </row>
    <row r="1534">
      <c r="A1534" s="5" t="inlineStr">
        <is>
          <t>E02348</t>
        </is>
      </c>
      <c r="B1534" s="5" t="inlineStr">
        <is>
          <t>PL</t>
        </is>
      </c>
      <c r="C1534" s="5" t="inlineStr">
        <is>
          <t>Tech</t>
        </is>
      </c>
      <c r="D1534" s="5" t="inlineStr">
        <is>
          <t>L4</t>
        </is>
      </c>
      <c r="E1534" s="5" t="n">
        <v>1</v>
      </c>
      <c r="F1534" s="5" t="n">
        <v>62800</v>
      </c>
      <c r="G1534" s="41" t="n">
        <v>42995</v>
      </c>
      <c r="H1534" s="41" t="n"/>
      <c r="I1534" s="42">
        <f>IF(H1534="",DATE(2099,12,31),H1534)</f>
        <v/>
      </c>
      <c r="J1534" s="23">
        <f>F1534*E1534</f>
        <v/>
      </c>
      <c r="K1534" s="23">
        <f>J1534*INDEX(Settings!$C$31:$C$36,MATCH(D1534,Settings!$B$31:$B$36,0))</f>
        <v/>
      </c>
      <c r="L1534" s="23">
        <f>J1534+K1534</f>
        <v/>
      </c>
      <c r="M1534" s="23">
        <f>MIN(L1534,Settings!$C$25)</f>
        <v/>
      </c>
      <c r="N1534" s="23">
        <f>IF(B1534="IT",L1534*Settings!$C$11+L1534*Settings!$C$12,M1534*Settings!$C$16+M1534*Settings!$C$17+L1534*Settings!$C$18+L1534*Settings!$C$19+L1534*Settings!$C$20+L1534*Settings!$C$21*Settings!$C$22)</f>
        <v/>
      </c>
      <c r="O1534" s="23">
        <f>IF(B1534="IT",J1534/Settings!$C$13,0)</f>
        <v/>
      </c>
      <c r="P1534" s="23">
        <f>L1534+N1534+O1534</f>
        <v/>
      </c>
    </row>
    <row r="1535">
      <c r="A1535" s="5" t="inlineStr">
        <is>
          <t>E02349</t>
        </is>
      </c>
      <c r="B1535" s="5" t="inlineStr">
        <is>
          <t>IT</t>
        </is>
      </c>
      <c r="C1535" s="5" t="inlineStr">
        <is>
          <t>Customer Service</t>
        </is>
      </c>
      <c r="D1535" s="5" t="inlineStr">
        <is>
          <t>L3</t>
        </is>
      </c>
      <c r="E1535" s="5" t="n">
        <v>1</v>
      </c>
      <c r="F1535" s="5" t="n">
        <v>39700</v>
      </c>
      <c r="G1535" s="41" t="n">
        <v>45570</v>
      </c>
      <c r="H1535" s="41" t="n"/>
      <c r="I1535" s="42">
        <f>IF(H1535="",DATE(2099,12,31),H1535)</f>
        <v/>
      </c>
      <c r="J1535" s="23">
        <f>F1535*E1535</f>
        <v/>
      </c>
      <c r="K1535" s="23">
        <f>J1535*INDEX(Settings!$C$31:$C$36,MATCH(D1535,Settings!$B$31:$B$36,0))</f>
        <v/>
      </c>
      <c r="L1535" s="23">
        <f>J1535+K1535</f>
        <v/>
      </c>
      <c r="M1535" s="23">
        <f>MIN(L1535,Settings!$C$25)</f>
        <v/>
      </c>
      <c r="N1535" s="23">
        <f>IF(B1535="IT",L1535*Settings!$C$11+L1535*Settings!$C$12,M1535*Settings!$C$16+M1535*Settings!$C$17+L1535*Settings!$C$18+L1535*Settings!$C$19+L1535*Settings!$C$20+L1535*Settings!$C$21*Settings!$C$22)</f>
        <v/>
      </c>
      <c r="O1535" s="23">
        <f>IF(B1535="IT",J1535/Settings!$C$13,0)</f>
        <v/>
      </c>
      <c r="P1535" s="23">
        <f>L1535+N1535+O1535</f>
        <v/>
      </c>
    </row>
    <row r="1536">
      <c r="A1536" s="5" t="inlineStr">
        <is>
          <t>E02352</t>
        </is>
      </c>
      <c r="B1536" s="5" t="inlineStr">
        <is>
          <t>PL</t>
        </is>
      </c>
      <c r="C1536" s="5" t="inlineStr">
        <is>
          <t>Operations</t>
        </is>
      </c>
      <c r="D1536" s="5" t="inlineStr">
        <is>
          <t>L2</t>
        </is>
      </c>
      <c r="E1536" s="5" t="n">
        <v>1</v>
      </c>
      <c r="F1536" s="5" t="n">
        <v>22750</v>
      </c>
      <c r="G1536" s="41" t="n">
        <v>45781</v>
      </c>
      <c r="H1536" s="41" t="n">
        <v>45947</v>
      </c>
      <c r="I1536" s="42">
        <f>IF(H1536="",DATE(2099,12,31),H1536)</f>
        <v/>
      </c>
      <c r="J1536" s="23">
        <f>F1536*E1536</f>
        <v/>
      </c>
      <c r="K1536" s="23">
        <f>J1536*INDEX(Settings!$C$31:$C$36,MATCH(D1536,Settings!$B$31:$B$36,0))</f>
        <v/>
      </c>
      <c r="L1536" s="23">
        <f>J1536+K1536</f>
        <v/>
      </c>
      <c r="M1536" s="23">
        <f>MIN(L1536,Settings!$C$25)</f>
        <v/>
      </c>
      <c r="N1536" s="23">
        <f>IF(B1536="IT",L1536*Settings!$C$11+L1536*Settings!$C$12,M1536*Settings!$C$16+M1536*Settings!$C$17+L1536*Settings!$C$18+L1536*Settings!$C$19+L1536*Settings!$C$20+L1536*Settings!$C$21*Settings!$C$22)</f>
        <v/>
      </c>
      <c r="O1536" s="23">
        <f>IF(B1536="IT",J1536/Settings!$C$13,0)</f>
        <v/>
      </c>
      <c r="P1536" s="23">
        <f>L1536+N1536+O1536</f>
        <v/>
      </c>
    </row>
    <row r="1537">
      <c r="A1537" s="5" t="inlineStr">
        <is>
          <t>E02354</t>
        </is>
      </c>
      <c r="B1537" s="5" t="inlineStr">
        <is>
          <t>PL</t>
        </is>
      </c>
      <c r="C1537" s="5" t="inlineStr">
        <is>
          <t>Tech</t>
        </is>
      </c>
      <c r="D1537" s="5" t="inlineStr">
        <is>
          <t>L5</t>
        </is>
      </c>
      <c r="E1537" s="5" t="n">
        <v>1</v>
      </c>
      <c r="F1537" s="5" t="n">
        <v>70850</v>
      </c>
      <c r="G1537" s="41" t="n">
        <v>45145</v>
      </c>
      <c r="H1537" s="41" t="n"/>
      <c r="I1537" s="42">
        <f>IF(H1537="",DATE(2099,12,31),H1537)</f>
        <v/>
      </c>
      <c r="J1537" s="23">
        <f>F1537*E1537</f>
        <v/>
      </c>
      <c r="K1537" s="23">
        <f>J1537*INDEX(Settings!$C$31:$C$36,MATCH(D1537,Settings!$B$31:$B$36,0))</f>
        <v/>
      </c>
      <c r="L1537" s="23">
        <f>J1537+K1537</f>
        <v/>
      </c>
      <c r="M1537" s="23">
        <f>MIN(L1537,Settings!$C$25)</f>
        <v/>
      </c>
      <c r="N1537" s="23">
        <f>IF(B1537="IT",L1537*Settings!$C$11+L1537*Settings!$C$12,M1537*Settings!$C$16+M1537*Settings!$C$17+L1537*Settings!$C$18+L1537*Settings!$C$19+L1537*Settings!$C$20+L1537*Settings!$C$21*Settings!$C$22)</f>
        <v/>
      </c>
      <c r="O1537" s="23">
        <f>IF(B1537="IT",J1537/Settings!$C$13,0)</f>
        <v/>
      </c>
      <c r="P1537" s="23">
        <f>L1537+N1537+O1537</f>
        <v/>
      </c>
    </row>
    <row r="1538">
      <c r="A1538" s="5" t="inlineStr">
        <is>
          <t>E02355</t>
        </is>
      </c>
      <c r="B1538" s="5" t="inlineStr">
        <is>
          <t>IT</t>
        </is>
      </c>
      <c r="C1538" s="5" t="inlineStr">
        <is>
          <t>Customer Service</t>
        </is>
      </c>
      <c r="D1538" s="5" t="inlineStr">
        <is>
          <t>L3</t>
        </is>
      </c>
      <c r="E1538" s="5" t="n">
        <v>1</v>
      </c>
      <c r="F1538" s="5" t="n">
        <v>33950</v>
      </c>
      <c r="G1538" s="41" t="n">
        <v>46035</v>
      </c>
      <c r="H1538" s="41" t="n"/>
      <c r="I1538" s="42">
        <f>IF(H1538="",DATE(2099,12,31),H1538)</f>
        <v/>
      </c>
      <c r="J1538" s="23">
        <f>F1538*E1538</f>
        <v/>
      </c>
      <c r="K1538" s="23">
        <f>J1538*INDEX(Settings!$C$31:$C$36,MATCH(D1538,Settings!$B$31:$B$36,0))</f>
        <v/>
      </c>
      <c r="L1538" s="23">
        <f>J1538+K1538</f>
        <v/>
      </c>
      <c r="M1538" s="23">
        <f>MIN(L1538,Settings!$C$25)</f>
        <v/>
      </c>
      <c r="N1538" s="23">
        <f>IF(B1538="IT",L1538*Settings!$C$11+L1538*Settings!$C$12,M1538*Settings!$C$16+M1538*Settings!$C$17+L1538*Settings!$C$18+L1538*Settings!$C$19+L1538*Settings!$C$20+L1538*Settings!$C$21*Settings!$C$22)</f>
        <v/>
      </c>
      <c r="O1538" s="23">
        <f>IF(B1538="IT",J1538/Settings!$C$13,0)</f>
        <v/>
      </c>
      <c r="P1538" s="23">
        <f>L1538+N1538+O1538</f>
        <v/>
      </c>
    </row>
    <row r="1539">
      <c r="A1539" s="5" t="inlineStr">
        <is>
          <t>E02356</t>
        </is>
      </c>
      <c r="B1539" s="5" t="inlineStr">
        <is>
          <t>PL</t>
        </is>
      </c>
      <c r="C1539" s="5" t="inlineStr">
        <is>
          <t>Customer Service</t>
        </is>
      </c>
      <c r="D1539" s="5" t="inlineStr">
        <is>
          <t>L2</t>
        </is>
      </c>
      <c r="E1539" s="5" t="n">
        <v>1</v>
      </c>
      <c r="F1539" s="5" t="n">
        <v>24000</v>
      </c>
      <c r="G1539" s="41" t="n">
        <v>45750</v>
      </c>
      <c r="H1539" s="41" t="n"/>
      <c r="I1539" s="42">
        <f>IF(H1539="",DATE(2099,12,31),H1539)</f>
        <v/>
      </c>
      <c r="J1539" s="23">
        <f>F1539*E1539</f>
        <v/>
      </c>
      <c r="K1539" s="23">
        <f>J1539*INDEX(Settings!$C$31:$C$36,MATCH(D1539,Settings!$B$31:$B$36,0))</f>
        <v/>
      </c>
      <c r="L1539" s="23">
        <f>J1539+K1539</f>
        <v/>
      </c>
      <c r="M1539" s="23">
        <f>MIN(L1539,Settings!$C$25)</f>
        <v/>
      </c>
      <c r="N1539" s="23">
        <f>IF(B1539="IT",L1539*Settings!$C$11+L1539*Settings!$C$12,M1539*Settings!$C$16+M1539*Settings!$C$17+L1539*Settings!$C$18+L1539*Settings!$C$19+L1539*Settings!$C$20+L1539*Settings!$C$21*Settings!$C$22)</f>
        <v/>
      </c>
      <c r="O1539" s="23">
        <f>IF(B1539="IT",J1539/Settings!$C$13,0)</f>
        <v/>
      </c>
      <c r="P1539" s="23">
        <f>L1539+N1539+O1539</f>
        <v/>
      </c>
    </row>
    <row r="1540">
      <c r="A1540" s="5" t="inlineStr">
        <is>
          <t>E02357</t>
        </is>
      </c>
      <c r="B1540" s="5" t="inlineStr">
        <is>
          <t>PL</t>
        </is>
      </c>
      <c r="C1540" s="5" t="inlineStr">
        <is>
          <t>Tech</t>
        </is>
      </c>
      <c r="D1540" s="5" t="inlineStr">
        <is>
          <t>L1</t>
        </is>
      </c>
      <c r="E1540" s="5" t="n">
        <v>1</v>
      </c>
      <c r="F1540" s="5" t="n">
        <v>24550</v>
      </c>
      <c r="G1540" s="41" t="n">
        <v>45751</v>
      </c>
      <c r="H1540" s="41" t="n"/>
      <c r="I1540" s="42">
        <f>IF(H1540="",DATE(2099,12,31),H1540)</f>
        <v/>
      </c>
      <c r="J1540" s="23">
        <f>F1540*E1540</f>
        <v/>
      </c>
      <c r="K1540" s="23">
        <f>J1540*INDEX(Settings!$C$31:$C$36,MATCH(D1540,Settings!$B$31:$B$36,0))</f>
        <v/>
      </c>
      <c r="L1540" s="23">
        <f>J1540+K1540</f>
        <v/>
      </c>
      <c r="M1540" s="23">
        <f>MIN(L1540,Settings!$C$25)</f>
        <v/>
      </c>
      <c r="N1540" s="23">
        <f>IF(B1540="IT",L1540*Settings!$C$11+L1540*Settings!$C$12,M1540*Settings!$C$16+M1540*Settings!$C$17+L1540*Settings!$C$18+L1540*Settings!$C$19+L1540*Settings!$C$20+L1540*Settings!$C$21*Settings!$C$22)</f>
        <v/>
      </c>
      <c r="O1540" s="23">
        <f>IF(B1540="IT",J1540/Settings!$C$13,0)</f>
        <v/>
      </c>
      <c r="P1540" s="23">
        <f>L1540+N1540+O1540</f>
        <v/>
      </c>
    </row>
    <row r="1541">
      <c r="A1541" s="5" t="inlineStr">
        <is>
          <t>E02358</t>
        </is>
      </c>
      <c r="B1541" s="5" t="inlineStr">
        <is>
          <t>IT</t>
        </is>
      </c>
      <c r="C1541" s="5" t="inlineStr">
        <is>
          <t>Tech</t>
        </is>
      </c>
      <c r="D1541" s="5" t="inlineStr">
        <is>
          <t>L1</t>
        </is>
      </c>
      <c r="E1541" s="5" t="n">
        <v>1</v>
      </c>
      <c r="F1541" s="5" t="n">
        <v>28600</v>
      </c>
      <c r="G1541" s="41" t="n">
        <v>44358</v>
      </c>
      <c r="H1541" s="41" t="n">
        <v>46149</v>
      </c>
      <c r="I1541" s="42">
        <f>IF(H1541="",DATE(2099,12,31),H1541)</f>
        <v/>
      </c>
      <c r="J1541" s="23">
        <f>F1541*E1541</f>
        <v/>
      </c>
      <c r="K1541" s="23">
        <f>J1541*INDEX(Settings!$C$31:$C$36,MATCH(D1541,Settings!$B$31:$B$36,0))</f>
        <v/>
      </c>
      <c r="L1541" s="23">
        <f>J1541+K1541</f>
        <v/>
      </c>
      <c r="M1541" s="23">
        <f>MIN(L1541,Settings!$C$25)</f>
        <v/>
      </c>
      <c r="N1541" s="23">
        <f>IF(B1541="IT",L1541*Settings!$C$11+L1541*Settings!$C$12,M1541*Settings!$C$16+M1541*Settings!$C$17+L1541*Settings!$C$18+L1541*Settings!$C$19+L1541*Settings!$C$20+L1541*Settings!$C$21*Settings!$C$22)</f>
        <v/>
      </c>
      <c r="O1541" s="23">
        <f>IF(B1541="IT",J1541/Settings!$C$13,0)</f>
        <v/>
      </c>
      <c r="P1541" s="23">
        <f>L1541+N1541+O1541</f>
        <v/>
      </c>
    </row>
    <row r="1542">
      <c r="A1542" s="5" t="inlineStr">
        <is>
          <t>E02362</t>
        </is>
      </c>
      <c r="B1542" s="5" t="inlineStr">
        <is>
          <t>PL</t>
        </is>
      </c>
      <c r="C1542" s="5" t="inlineStr">
        <is>
          <t>Customer Service</t>
        </is>
      </c>
      <c r="D1542" s="5" t="inlineStr">
        <is>
          <t>L3</t>
        </is>
      </c>
      <c r="E1542" s="5" t="n">
        <v>1</v>
      </c>
      <c r="F1542" s="5" t="n">
        <v>30700</v>
      </c>
      <c r="G1542" s="41" t="n">
        <v>43585</v>
      </c>
      <c r="H1542" s="41" t="n"/>
      <c r="I1542" s="42">
        <f>IF(H1542="",DATE(2099,12,31),H1542)</f>
        <v/>
      </c>
      <c r="J1542" s="23">
        <f>F1542*E1542</f>
        <v/>
      </c>
      <c r="K1542" s="23">
        <f>J1542*INDEX(Settings!$C$31:$C$36,MATCH(D1542,Settings!$B$31:$B$36,0))</f>
        <v/>
      </c>
      <c r="L1542" s="23">
        <f>J1542+K1542</f>
        <v/>
      </c>
      <c r="M1542" s="23">
        <f>MIN(L1542,Settings!$C$25)</f>
        <v/>
      </c>
      <c r="N1542" s="23">
        <f>IF(B1542="IT",L1542*Settings!$C$11+L1542*Settings!$C$12,M1542*Settings!$C$16+M1542*Settings!$C$17+L1542*Settings!$C$18+L1542*Settings!$C$19+L1542*Settings!$C$20+L1542*Settings!$C$21*Settings!$C$22)</f>
        <v/>
      </c>
      <c r="O1542" s="23">
        <f>IF(B1542="IT",J1542/Settings!$C$13,0)</f>
        <v/>
      </c>
      <c r="P1542" s="23">
        <f>L1542+N1542+O1542</f>
        <v/>
      </c>
    </row>
    <row r="1543">
      <c r="A1543" s="5" t="inlineStr">
        <is>
          <t>E02363</t>
        </is>
      </c>
      <c r="B1543" s="5" t="inlineStr">
        <is>
          <t>IT</t>
        </is>
      </c>
      <c r="C1543" s="5" t="inlineStr">
        <is>
          <t>Operations</t>
        </is>
      </c>
      <c r="D1543" s="5" t="inlineStr">
        <is>
          <t>L5</t>
        </is>
      </c>
      <c r="E1543" s="5" t="n">
        <v>1</v>
      </c>
      <c r="F1543" s="5" t="n">
        <v>76500</v>
      </c>
      <c r="G1543" s="41" t="n">
        <v>45858</v>
      </c>
      <c r="H1543" s="41" t="n"/>
      <c r="I1543" s="42">
        <f>IF(H1543="",DATE(2099,12,31),H1543)</f>
        <v/>
      </c>
      <c r="J1543" s="23">
        <f>F1543*E1543</f>
        <v/>
      </c>
      <c r="K1543" s="23">
        <f>J1543*INDEX(Settings!$C$31:$C$36,MATCH(D1543,Settings!$B$31:$B$36,0))</f>
        <v/>
      </c>
      <c r="L1543" s="23">
        <f>J1543+K1543</f>
        <v/>
      </c>
      <c r="M1543" s="23">
        <f>MIN(L1543,Settings!$C$25)</f>
        <v/>
      </c>
      <c r="N1543" s="23">
        <f>IF(B1543="IT",L1543*Settings!$C$11+L1543*Settings!$C$12,M1543*Settings!$C$16+M1543*Settings!$C$17+L1543*Settings!$C$18+L1543*Settings!$C$19+L1543*Settings!$C$20+L1543*Settings!$C$21*Settings!$C$22)</f>
        <v/>
      </c>
      <c r="O1543" s="23">
        <f>IF(B1543="IT",J1543/Settings!$C$13,0)</f>
        <v/>
      </c>
      <c r="P1543" s="23">
        <f>L1543+N1543+O1543</f>
        <v/>
      </c>
    </row>
    <row r="1544">
      <c r="A1544" s="5" t="inlineStr">
        <is>
          <t>E02364</t>
        </is>
      </c>
      <c r="B1544" s="5" t="inlineStr">
        <is>
          <t>IT</t>
        </is>
      </c>
      <c r="C1544" s="5" t="inlineStr">
        <is>
          <t>Tech</t>
        </is>
      </c>
      <c r="D1544" s="5" t="inlineStr">
        <is>
          <t>L3</t>
        </is>
      </c>
      <c r="E1544" s="5" t="n">
        <v>1</v>
      </c>
      <c r="F1544" s="5" t="n">
        <v>45900</v>
      </c>
      <c r="G1544" s="41" t="n">
        <v>45971</v>
      </c>
      <c r="H1544" s="41" t="n"/>
      <c r="I1544" s="42">
        <f>IF(H1544="",DATE(2099,12,31),H1544)</f>
        <v/>
      </c>
      <c r="J1544" s="23">
        <f>F1544*E1544</f>
        <v/>
      </c>
      <c r="K1544" s="23">
        <f>J1544*INDEX(Settings!$C$31:$C$36,MATCH(D1544,Settings!$B$31:$B$36,0))</f>
        <v/>
      </c>
      <c r="L1544" s="23">
        <f>J1544+K1544</f>
        <v/>
      </c>
      <c r="M1544" s="23">
        <f>MIN(L1544,Settings!$C$25)</f>
        <v/>
      </c>
      <c r="N1544" s="23">
        <f>IF(B1544="IT",L1544*Settings!$C$11+L1544*Settings!$C$12,M1544*Settings!$C$16+M1544*Settings!$C$17+L1544*Settings!$C$18+L1544*Settings!$C$19+L1544*Settings!$C$20+L1544*Settings!$C$21*Settings!$C$22)</f>
        <v/>
      </c>
      <c r="O1544" s="23">
        <f>IF(B1544="IT",J1544/Settings!$C$13,0)</f>
        <v/>
      </c>
      <c r="P1544" s="23">
        <f>L1544+N1544+O1544</f>
        <v/>
      </c>
    </row>
    <row r="1545">
      <c r="A1545" s="5" t="inlineStr">
        <is>
          <t>E02365</t>
        </is>
      </c>
      <c r="B1545" s="5" t="inlineStr">
        <is>
          <t>PL</t>
        </is>
      </c>
      <c r="C1545" s="5" t="inlineStr">
        <is>
          <t>Finance</t>
        </is>
      </c>
      <c r="D1545" s="5" t="inlineStr">
        <is>
          <t>L3</t>
        </is>
      </c>
      <c r="E1545" s="5" t="n">
        <v>1</v>
      </c>
      <c r="F1545" s="5" t="n">
        <v>35050</v>
      </c>
      <c r="G1545" s="41" t="n">
        <v>45427</v>
      </c>
      <c r="H1545" s="41" t="n"/>
      <c r="I1545" s="42">
        <f>IF(H1545="",DATE(2099,12,31),H1545)</f>
        <v/>
      </c>
      <c r="J1545" s="23">
        <f>F1545*E1545</f>
        <v/>
      </c>
      <c r="K1545" s="23">
        <f>J1545*INDEX(Settings!$C$31:$C$36,MATCH(D1545,Settings!$B$31:$B$36,0))</f>
        <v/>
      </c>
      <c r="L1545" s="23">
        <f>J1545+K1545</f>
        <v/>
      </c>
      <c r="M1545" s="23">
        <f>MIN(L1545,Settings!$C$25)</f>
        <v/>
      </c>
      <c r="N1545" s="23">
        <f>IF(B1545="IT",L1545*Settings!$C$11+L1545*Settings!$C$12,M1545*Settings!$C$16+M1545*Settings!$C$17+L1545*Settings!$C$18+L1545*Settings!$C$19+L1545*Settings!$C$20+L1545*Settings!$C$21*Settings!$C$22)</f>
        <v/>
      </c>
      <c r="O1545" s="23">
        <f>IF(B1545="IT",J1545/Settings!$C$13,0)</f>
        <v/>
      </c>
      <c r="P1545" s="23">
        <f>L1545+N1545+O1545</f>
        <v/>
      </c>
    </row>
    <row r="1546">
      <c r="A1546" s="5" t="inlineStr">
        <is>
          <t>E02368</t>
        </is>
      </c>
      <c r="B1546" s="5" t="inlineStr">
        <is>
          <t>IT</t>
        </is>
      </c>
      <c r="C1546" s="5" t="inlineStr">
        <is>
          <t>Customer Service</t>
        </is>
      </c>
      <c r="D1546" s="5" t="inlineStr">
        <is>
          <t>L3</t>
        </is>
      </c>
      <c r="E1546" s="5" t="n">
        <v>1</v>
      </c>
      <c r="F1546" s="5" t="n">
        <v>37300</v>
      </c>
      <c r="G1546" s="41" t="n">
        <v>42004</v>
      </c>
      <c r="H1546" s="41" t="n"/>
      <c r="I1546" s="42">
        <f>IF(H1546="",DATE(2099,12,31),H1546)</f>
        <v/>
      </c>
      <c r="J1546" s="23">
        <f>F1546*E1546</f>
        <v/>
      </c>
      <c r="K1546" s="23">
        <f>J1546*INDEX(Settings!$C$31:$C$36,MATCH(D1546,Settings!$B$31:$B$36,0))</f>
        <v/>
      </c>
      <c r="L1546" s="23">
        <f>J1546+K1546</f>
        <v/>
      </c>
      <c r="M1546" s="23">
        <f>MIN(L1546,Settings!$C$25)</f>
        <v/>
      </c>
      <c r="N1546" s="23">
        <f>IF(B1546="IT",L1546*Settings!$C$11+L1546*Settings!$C$12,M1546*Settings!$C$16+M1546*Settings!$C$17+L1546*Settings!$C$18+L1546*Settings!$C$19+L1546*Settings!$C$20+L1546*Settings!$C$21*Settings!$C$22)</f>
        <v/>
      </c>
      <c r="O1546" s="23">
        <f>IF(B1546="IT",J1546/Settings!$C$13,0)</f>
        <v/>
      </c>
      <c r="P1546" s="23">
        <f>L1546+N1546+O1546</f>
        <v/>
      </c>
    </row>
    <row r="1547">
      <c r="A1547" s="5" t="inlineStr">
        <is>
          <t>E02370</t>
        </is>
      </c>
      <c r="B1547" s="5" t="inlineStr">
        <is>
          <t>PL</t>
        </is>
      </c>
      <c r="C1547" s="5" t="inlineStr">
        <is>
          <t>Operations</t>
        </is>
      </c>
      <c r="D1547" s="5" t="inlineStr">
        <is>
          <t>L1</t>
        </is>
      </c>
      <c r="E1547" s="5" t="n">
        <v>1</v>
      </c>
      <c r="F1547" s="5" t="n">
        <v>23050</v>
      </c>
      <c r="G1547" s="41" t="n">
        <v>45484</v>
      </c>
      <c r="H1547" s="41" t="n"/>
      <c r="I1547" s="42">
        <f>IF(H1547="",DATE(2099,12,31),H1547)</f>
        <v/>
      </c>
      <c r="J1547" s="23">
        <f>F1547*E1547</f>
        <v/>
      </c>
      <c r="K1547" s="23">
        <f>J1547*INDEX(Settings!$C$31:$C$36,MATCH(D1547,Settings!$B$31:$B$36,0))</f>
        <v/>
      </c>
      <c r="L1547" s="23">
        <f>J1547+K1547</f>
        <v/>
      </c>
      <c r="M1547" s="23">
        <f>MIN(L1547,Settings!$C$25)</f>
        <v/>
      </c>
      <c r="N1547" s="23">
        <f>IF(B1547="IT",L1547*Settings!$C$11+L1547*Settings!$C$12,M1547*Settings!$C$16+M1547*Settings!$C$17+L1547*Settings!$C$18+L1547*Settings!$C$19+L1547*Settings!$C$20+L1547*Settings!$C$21*Settings!$C$22)</f>
        <v/>
      </c>
      <c r="O1547" s="23">
        <f>IF(B1547="IT",J1547/Settings!$C$13,0)</f>
        <v/>
      </c>
      <c r="P1547" s="23">
        <f>L1547+N1547+O1547</f>
        <v/>
      </c>
    </row>
    <row r="1548">
      <c r="A1548" s="5" t="inlineStr">
        <is>
          <t>E02373</t>
        </is>
      </c>
      <c r="B1548" s="5" t="inlineStr">
        <is>
          <t>IT</t>
        </is>
      </c>
      <c r="C1548" s="5" t="inlineStr">
        <is>
          <t>Operations</t>
        </is>
      </c>
      <c r="D1548" s="5" t="inlineStr">
        <is>
          <t>L5</t>
        </is>
      </c>
      <c r="E1548" s="5" t="n">
        <v>1</v>
      </c>
      <c r="F1548" s="5" t="n">
        <v>70600</v>
      </c>
      <c r="G1548" s="41" t="n">
        <v>45757</v>
      </c>
      <c r="H1548" s="41" t="n">
        <v>46139</v>
      </c>
      <c r="I1548" s="42">
        <f>IF(H1548="",DATE(2099,12,31),H1548)</f>
        <v/>
      </c>
      <c r="J1548" s="23">
        <f>F1548*E1548</f>
        <v/>
      </c>
      <c r="K1548" s="23">
        <f>J1548*INDEX(Settings!$C$31:$C$36,MATCH(D1548,Settings!$B$31:$B$36,0))</f>
        <v/>
      </c>
      <c r="L1548" s="23">
        <f>J1548+K1548</f>
        <v/>
      </c>
      <c r="M1548" s="23">
        <f>MIN(L1548,Settings!$C$25)</f>
        <v/>
      </c>
      <c r="N1548" s="23">
        <f>IF(B1548="IT",L1548*Settings!$C$11+L1548*Settings!$C$12,M1548*Settings!$C$16+M1548*Settings!$C$17+L1548*Settings!$C$18+L1548*Settings!$C$19+L1548*Settings!$C$20+L1548*Settings!$C$21*Settings!$C$22)</f>
        <v/>
      </c>
      <c r="O1548" s="23">
        <f>IF(B1548="IT",J1548/Settings!$C$13,0)</f>
        <v/>
      </c>
      <c r="P1548" s="23">
        <f>L1548+N1548+O1548</f>
        <v/>
      </c>
    </row>
    <row r="1549">
      <c r="A1549" s="5" t="inlineStr">
        <is>
          <t>E02375</t>
        </is>
      </c>
      <c r="B1549" s="5" t="inlineStr">
        <is>
          <t>PL</t>
        </is>
      </c>
      <c r="C1549" s="5" t="inlineStr">
        <is>
          <t>Operations</t>
        </is>
      </c>
      <c r="D1549" s="5" t="inlineStr">
        <is>
          <t>L1</t>
        </is>
      </c>
      <c r="E1549" s="5" t="n">
        <v>1</v>
      </c>
      <c r="F1549" s="5" t="n">
        <v>22050</v>
      </c>
      <c r="G1549" s="41" t="n">
        <v>42751</v>
      </c>
      <c r="H1549" s="41" t="n"/>
      <c r="I1549" s="42">
        <f>IF(H1549="",DATE(2099,12,31),H1549)</f>
        <v/>
      </c>
      <c r="J1549" s="23">
        <f>F1549*E1549</f>
        <v/>
      </c>
      <c r="K1549" s="23">
        <f>J1549*INDEX(Settings!$C$31:$C$36,MATCH(D1549,Settings!$B$31:$B$36,0))</f>
        <v/>
      </c>
      <c r="L1549" s="23">
        <f>J1549+K1549</f>
        <v/>
      </c>
      <c r="M1549" s="23">
        <f>MIN(L1549,Settings!$C$25)</f>
        <v/>
      </c>
      <c r="N1549" s="23">
        <f>IF(B1549="IT",L1549*Settings!$C$11+L1549*Settings!$C$12,M1549*Settings!$C$16+M1549*Settings!$C$17+L1549*Settings!$C$18+L1549*Settings!$C$19+L1549*Settings!$C$20+L1549*Settings!$C$21*Settings!$C$22)</f>
        <v/>
      </c>
      <c r="O1549" s="23">
        <f>IF(B1549="IT",J1549/Settings!$C$13,0)</f>
        <v/>
      </c>
      <c r="P1549" s="23">
        <f>L1549+N1549+O1549</f>
        <v/>
      </c>
    </row>
    <row r="1550">
      <c r="A1550" s="5" t="inlineStr">
        <is>
          <t>E02376</t>
        </is>
      </c>
      <c r="B1550" s="5" t="inlineStr">
        <is>
          <t>IT</t>
        </is>
      </c>
      <c r="C1550" s="5" t="inlineStr">
        <is>
          <t>Tech</t>
        </is>
      </c>
      <c r="D1550" s="5" t="inlineStr">
        <is>
          <t>L6</t>
        </is>
      </c>
      <c r="E1550" s="5" t="n">
        <v>1</v>
      </c>
      <c r="F1550" s="5" t="n">
        <v>119650</v>
      </c>
      <c r="G1550" s="41" t="n">
        <v>43659</v>
      </c>
      <c r="H1550" s="41" t="n"/>
      <c r="I1550" s="42">
        <f>IF(H1550="",DATE(2099,12,31),H1550)</f>
        <v/>
      </c>
      <c r="J1550" s="23">
        <f>F1550*E1550</f>
        <v/>
      </c>
      <c r="K1550" s="23">
        <f>J1550*INDEX(Settings!$C$31:$C$36,MATCH(D1550,Settings!$B$31:$B$36,0))</f>
        <v/>
      </c>
      <c r="L1550" s="23">
        <f>J1550+K1550</f>
        <v/>
      </c>
      <c r="M1550" s="23">
        <f>MIN(L1550,Settings!$C$25)</f>
        <v/>
      </c>
      <c r="N1550" s="23">
        <f>IF(B1550="IT",L1550*Settings!$C$11+L1550*Settings!$C$12,M1550*Settings!$C$16+M1550*Settings!$C$17+L1550*Settings!$C$18+L1550*Settings!$C$19+L1550*Settings!$C$20+L1550*Settings!$C$21*Settings!$C$22)</f>
        <v/>
      </c>
      <c r="O1550" s="23">
        <f>IF(B1550="IT",J1550/Settings!$C$13,0)</f>
        <v/>
      </c>
      <c r="P1550" s="23">
        <f>L1550+N1550+O1550</f>
        <v/>
      </c>
    </row>
    <row r="1551">
      <c r="A1551" s="5" t="inlineStr">
        <is>
          <t>E02377</t>
        </is>
      </c>
      <c r="B1551" s="5" t="inlineStr">
        <is>
          <t>PL</t>
        </is>
      </c>
      <c r="C1551" s="5" t="inlineStr">
        <is>
          <t>Sales</t>
        </is>
      </c>
      <c r="D1551" s="5" t="inlineStr">
        <is>
          <t>L3</t>
        </is>
      </c>
      <c r="E1551" s="5" t="n">
        <v>1</v>
      </c>
      <c r="F1551" s="5" t="n">
        <v>36400</v>
      </c>
      <c r="G1551" s="41" t="n">
        <v>43515</v>
      </c>
      <c r="H1551" s="41" t="n"/>
      <c r="I1551" s="42">
        <f>IF(H1551="",DATE(2099,12,31),H1551)</f>
        <v/>
      </c>
      <c r="J1551" s="23">
        <f>F1551*E1551</f>
        <v/>
      </c>
      <c r="K1551" s="23">
        <f>J1551*INDEX(Settings!$C$31:$C$36,MATCH(D1551,Settings!$B$31:$B$36,0))</f>
        <v/>
      </c>
      <c r="L1551" s="23">
        <f>J1551+K1551</f>
        <v/>
      </c>
      <c r="M1551" s="23">
        <f>MIN(L1551,Settings!$C$25)</f>
        <v/>
      </c>
      <c r="N1551" s="23">
        <f>IF(B1551="IT",L1551*Settings!$C$11+L1551*Settings!$C$12,M1551*Settings!$C$16+M1551*Settings!$C$17+L1551*Settings!$C$18+L1551*Settings!$C$19+L1551*Settings!$C$20+L1551*Settings!$C$21*Settings!$C$22)</f>
        <v/>
      </c>
      <c r="O1551" s="23">
        <f>IF(B1551="IT",J1551/Settings!$C$13,0)</f>
        <v/>
      </c>
      <c r="P1551" s="23">
        <f>L1551+N1551+O1551</f>
        <v/>
      </c>
    </row>
    <row r="1552">
      <c r="A1552" s="5" t="inlineStr">
        <is>
          <t>E02379</t>
        </is>
      </c>
      <c r="B1552" s="5" t="inlineStr">
        <is>
          <t>PL</t>
        </is>
      </c>
      <c r="C1552" s="5" t="inlineStr">
        <is>
          <t>Operations</t>
        </is>
      </c>
      <c r="D1552" s="5" t="inlineStr">
        <is>
          <t>L2</t>
        </is>
      </c>
      <c r="E1552" s="5" t="n">
        <v>1</v>
      </c>
      <c r="F1552" s="5" t="n">
        <v>28950</v>
      </c>
      <c r="G1552" s="41" t="n">
        <v>44869</v>
      </c>
      <c r="H1552" s="41" t="n"/>
      <c r="I1552" s="42">
        <f>IF(H1552="",DATE(2099,12,31),H1552)</f>
        <v/>
      </c>
      <c r="J1552" s="23">
        <f>F1552*E1552</f>
        <v/>
      </c>
      <c r="K1552" s="23">
        <f>J1552*INDEX(Settings!$C$31:$C$36,MATCH(D1552,Settings!$B$31:$B$36,0))</f>
        <v/>
      </c>
      <c r="L1552" s="23">
        <f>J1552+K1552</f>
        <v/>
      </c>
      <c r="M1552" s="23">
        <f>MIN(L1552,Settings!$C$25)</f>
        <v/>
      </c>
      <c r="N1552" s="23">
        <f>IF(B1552="IT",L1552*Settings!$C$11+L1552*Settings!$C$12,M1552*Settings!$C$16+M1552*Settings!$C$17+L1552*Settings!$C$18+L1552*Settings!$C$19+L1552*Settings!$C$20+L1552*Settings!$C$21*Settings!$C$22)</f>
        <v/>
      </c>
      <c r="O1552" s="23">
        <f>IF(B1552="IT",J1552/Settings!$C$13,0)</f>
        <v/>
      </c>
      <c r="P1552" s="23">
        <f>L1552+N1552+O1552</f>
        <v/>
      </c>
    </row>
    <row r="1553">
      <c r="A1553" s="5" t="inlineStr">
        <is>
          <t>E02381</t>
        </is>
      </c>
      <c r="B1553" s="5" t="inlineStr">
        <is>
          <t>PL</t>
        </is>
      </c>
      <c r="C1553" s="5" t="inlineStr">
        <is>
          <t>Tech</t>
        </is>
      </c>
      <c r="D1553" s="5" t="inlineStr">
        <is>
          <t>L3</t>
        </is>
      </c>
      <c r="E1553" s="5" t="n">
        <v>1</v>
      </c>
      <c r="F1553" s="5" t="n">
        <v>40950</v>
      </c>
      <c r="G1553" s="41" t="n">
        <v>45536</v>
      </c>
      <c r="H1553" s="41" t="n"/>
      <c r="I1553" s="42">
        <f>IF(H1553="",DATE(2099,12,31),H1553)</f>
        <v/>
      </c>
      <c r="J1553" s="23">
        <f>F1553*E1553</f>
        <v/>
      </c>
      <c r="K1553" s="23">
        <f>J1553*INDEX(Settings!$C$31:$C$36,MATCH(D1553,Settings!$B$31:$B$36,0))</f>
        <v/>
      </c>
      <c r="L1553" s="23">
        <f>J1553+K1553</f>
        <v/>
      </c>
      <c r="M1553" s="23">
        <f>MIN(L1553,Settings!$C$25)</f>
        <v/>
      </c>
      <c r="N1553" s="23">
        <f>IF(B1553="IT",L1553*Settings!$C$11+L1553*Settings!$C$12,M1553*Settings!$C$16+M1553*Settings!$C$17+L1553*Settings!$C$18+L1553*Settings!$C$19+L1553*Settings!$C$20+L1553*Settings!$C$21*Settings!$C$22)</f>
        <v/>
      </c>
      <c r="O1553" s="23">
        <f>IF(B1553="IT",J1553/Settings!$C$13,0)</f>
        <v/>
      </c>
      <c r="P1553" s="23">
        <f>L1553+N1553+O1553</f>
        <v/>
      </c>
    </row>
    <row r="1554">
      <c r="A1554" s="5" t="inlineStr">
        <is>
          <t>E02382</t>
        </is>
      </c>
      <c r="B1554" s="5" t="inlineStr">
        <is>
          <t>IT</t>
        </is>
      </c>
      <c r="C1554" s="5" t="inlineStr">
        <is>
          <t>Customer Service</t>
        </is>
      </c>
      <c r="D1554" s="5" t="inlineStr">
        <is>
          <t>L1</t>
        </is>
      </c>
      <c r="E1554" s="5" t="n">
        <v>1</v>
      </c>
      <c r="F1554" s="5" t="n">
        <v>21850</v>
      </c>
      <c r="G1554" s="41" t="n">
        <v>41092</v>
      </c>
      <c r="H1554" s="41" t="n"/>
      <c r="I1554" s="42">
        <f>IF(H1554="",DATE(2099,12,31),H1554)</f>
        <v/>
      </c>
      <c r="J1554" s="23">
        <f>F1554*E1554</f>
        <v/>
      </c>
      <c r="K1554" s="23">
        <f>J1554*INDEX(Settings!$C$31:$C$36,MATCH(D1554,Settings!$B$31:$B$36,0))</f>
        <v/>
      </c>
      <c r="L1554" s="23">
        <f>J1554+K1554</f>
        <v/>
      </c>
      <c r="M1554" s="23">
        <f>MIN(L1554,Settings!$C$25)</f>
        <v/>
      </c>
      <c r="N1554" s="23">
        <f>IF(B1554="IT",L1554*Settings!$C$11+L1554*Settings!$C$12,M1554*Settings!$C$16+M1554*Settings!$C$17+L1554*Settings!$C$18+L1554*Settings!$C$19+L1554*Settings!$C$20+L1554*Settings!$C$21*Settings!$C$22)</f>
        <v/>
      </c>
      <c r="O1554" s="23">
        <f>IF(B1554="IT",J1554/Settings!$C$13,0)</f>
        <v/>
      </c>
      <c r="P1554" s="23">
        <f>L1554+N1554+O1554</f>
        <v/>
      </c>
    </row>
    <row r="1555">
      <c r="A1555" s="5" t="inlineStr">
        <is>
          <t>E02384</t>
        </is>
      </c>
      <c r="B1555" s="5" t="inlineStr">
        <is>
          <t>IT</t>
        </is>
      </c>
      <c r="C1555" s="5" t="inlineStr">
        <is>
          <t>Operations</t>
        </is>
      </c>
      <c r="D1555" s="5" t="inlineStr">
        <is>
          <t>L2</t>
        </is>
      </c>
      <c r="E1555" s="5" t="n">
        <v>1</v>
      </c>
      <c r="F1555" s="5" t="n">
        <v>31350</v>
      </c>
      <c r="G1555" s="41" t="n">
        <v>45523</v>
      </c>
      <c r="H1555" s="41" t="n"/>
      <c r="I1555" s="42">
        <f>IF(H1555="",DATE(2099,12,31),H1555)</f>
        <v/>
      </c>
      <c r="J1555" s="23">
        <f>F1555*E1555</f>
        <v/>
      </c>
      <c r="K1555" s="23">
        <f>J1555*INDEX(Settings!$C$31:$C$36,MATCH(D1555,Settings!$B$31:$B$36,0))</f>
        <v/>
      </c>
      <c r="L1555" s="23">
        <f>J1555+K1555</f>
        <v/>
      </c>
      <c r="M1555" s="23">
        <f>MIN(L1555,Settings!$C$25)</f>
        <v/>
      </c>
      <c r="N1555" s="23">
        <f>IF(B1555="IT",L1555*Settings!$C$11+L1555*Settings!$C$12,M1555*Settings!$C$16+M1555*Settings!$C$17+L1555*Settings!$C$18+L1555*Settings!$C$19+L1555*Settings!$C$20+L1555*Settings!$C$21*Settings!$C$22)</f>
        <v/>
      </c>
      <c r="O1555" s="23">
        <f>IF(B1555="IT",J1555/Settings!$C$13,0)</f>
        <v/>
      </c>
      <c r="P1555" s="23">
        <f>L1555+N1555+O1555</f>
        <v/>
      </c>
    </row>
    <row r="1556">
      <c r="A1556" s="5" t="inlineStr">
        <is>
          <t>E02385</t>
        </is>
      </c>
      <c r="B1556" s="5" t="inlineStr">
        <is>
          <t>PL</t>
        </is>
      </c>
      <c r="C1556" s="5" t="inlineStr">
        <is>
          <t>HR</t>
        </is>
      </c>
      <c r="D1556" s="5" t="inlineStr">
        <is>
          <t>L1</t>
        </is>
      </c>
      <c r="E1556" s="5" t="n">
        <v>1</v>
      </c>
      <c r="F1556" s="5" t="n">
        <v>19450</v>
      </c>
      <c r="G1556" s="41" t="n">
        <v>45413</v>
      </c>
      <c r="H1556" s="41" t="n"/>
      <c r="I1556" s="42">
        <f>IF(H1556="",DATE(2099,12,31),H1556)</f>
        <v/>
      </c>
      <c r="J1556" s="23">
        <f>F1556*E1556</f>
        <v/>
      </c>
      <c r="K1556" s="23">
        <f>J1556*INDEX(Settings!$C$31:$C$36,MATCH(D1556,Settings!$B$31:$B$36,0))</f>
        <v/>
      </c>
      <c r="L1556" s="23">
        <f>J1556+K1556</f>
        <v/>
      </c>
      <c r="M1556" s="23">
        <f>MIN(L1556,Settings!$C$25)</f>
        <v/>
      </c>
      <c r="N1556" s="23">
        <f>IF(B1556="IT",L1556*Settings!$C$11+L1556*Settings!$C$12,M1556*Settings!$C$16+M1556*Settings!$C$17+L1556*Settings!$C$18+L1556*Settings!$C$19+L1556*Settings!$C$20+L1556*Settings!$C$21*Settings!$C$22)</f>
        <v/>
      </c>
      <c r="O1556" s="23">
        <f>IF(B1556="IT",J1556/Settings!$C$13,0)</f>
        <v/>
      </c>
      <c r="P1556" s="23">
        <f>L1556+N1556+O1556</f>
        <v/>
      </c>
    </row>
    <row r="1557">
      <c r="A1557" s="5" t="inlineStr">
        <is>
          <t>E02388</t>
        </is>
      </c>
      <c r="B1557" s="5" t="inlineStr">
        <is>
          <t>IT</t>
        </is>
      </c>
      <c r="C1557" s="5" t="inlineStr">
        <is>
          <t>Customer Service</t>
        </is>
      </c>
      <c r="D1557" s="5" t="inlineStr">
        <is>
          <t>L2</t>
        </is>
      </c>
      <c r="E1557" s="5" t="n">
        <v>1</v>
      </c>
      <c r="F1557" s="5" t="n">
        <v>33450</v>
      </c>
      <c r="G1557" s="41" t="n">
        <v>41458</v>
      </c>
      <c r="H1557" s="41" t="n"/>
      <c r="I1557" s="42">
        <f>IF(H1557="",DATE(2099,12,31),H1557)</f>
        <v/>
      </c>
      <c r="J1557" s="23">
        <f>F1557*E1557</f>
        <v/>
      </c>
      <c r="K1557" s="23">
        <f>J1557*INDEX(Settings!$C$31:$C$36,MATCH(D1557,Settings!$B$31:$B$36,0))</f>
        <v/>
      </c>
      <c r="L1557" s="23">
        <f>J1557+K1557</f>
        <v/>
      </c>
      <c r="M1557" s="23">
        <f>MIN(L1557,Settings!$C$25)</f>
        <v/>
      </c>
      <c r="N1557" s="23">
        <f>IF(B1557="IT",L1557*Settings!$C$11+L1557*Settings!$C$12,M1557*Settings!$C$16+M1557*Settings!$C$17+L1557*Settings!$C$18+L1557*Settings!$C$19+L1557*Settings!$C$20+L1557*Settings!$C$21*Settings!$C$22)</f>
        <v/>
      </c>
      <c r="O1557" s="23">
        <f>IF(B1557="IT",J1557/Settings!$C$13,0)</f>
        <v/>
      </c>
      <c r="P1557" s="23">
        <f>L1557+N1557+O1557</f>
        <v/>
      </c>
    </row>
    <row r="1558">
      <c r="A1558" s="5" t="inlineStr">
        <is>
          <t>E02389</t>
        </is>
      </c>
      <c r="B1558" s="5" t="inlineStr">
        <is>
          <t>PL</t>
        </is>
      </c>
      <c r="C1558" s="5" t="inlineStr">
        <is>
          <t>Finance</t>
        </is>
      </c>
      <c r="D1558" s="5" t="inlineStr">
        <is>
          <t>L3</t>
        </is>
      </c>
      <c r="E1558" s="5" t="n">
        <v>1</v>
      </c>
      <c r="F1558" s="5" t="n">
        <v>39000</v>
      </c>
      <c r="G1558" s="41" t="n">
        <v>44621</v>
      </c>
      <c r="H1558" s="41" t="n"/>
      <c r="I1558" s="42">
        <f>IF(H1558="",DATE(2099,12,31),H1558)</f>
        <v/>
      </c>
      <c r="J1558" s="23">
        <f>F1558*E1558</f>
        <v/>
      </c>
      <c r="K1558" s="23">
        <f>J1558*INDEX(Settings!$C$31:$C$36,MATCH(D1558,Settings!$B$31:$B$36,0))</f>
        <v/>
      </c>
      <c r="L1558" s="23">
        <f>J1558+K1558</f>
        <v/>
      </c>
      <c r="M1558" s="23">
        <f>MIN(L1558,Settings!$C$25)</f>
        <v/>
      </c>
      <c r="N1558" s="23">
        <f>IF(B1558="IT",L1558*Settings!$C$11+L1558*Settings!$C$12,M1558*Settings!$C$16+M1558*Settings!$C$17+L1558*Settings!$C$18+L1558*Settings!$C$19+L1558*Settings!$C$20+L1558*Settings!$C$21*Settings!$C$22)</f>
        <v/>
      </c>
      <c r="O1558" s="23">
        <f>IF(B1558="IT",J1558/Settings!$C$13,0)</f>
        <v/>
      </c>
      <c r="P1558" s="23">
        <f>L1558+N1558+O1558</f>
        <v/>
      </c>
    </row>
    <row r="1559">
      <c r="A1559" s="5" t="inlineStr">
        <is>
          <t>E02390</t>
        </is>
      </c>
      <c r="B1559" s="5" t="inlineStr">
        <is>
          <t>PL</t>
        </is>
      </c>
      <c r="C1559" s="5" t="inlineStr">
        <is>
          <t>Customer Service</t>
        </is>
      </c>
      <c r="D1559" s="5" t="inlineStr">
        <is>
          <t>L2</t>
        </is>
      </c>
      <c r="E1559" s="5" t="n">
        <v>1</v>
      </c>
      <c r="F1559" s="5" t="n">
        <v>21550</v>
      </c>
      <c r="G1559" s="41" t="n">
        <v>41103</v>
      </c>
      <c r="H1559" s="41" t="n"/>
      <c r="I1559" s="42">
        <f>IF(H1559="",DATE(2099,12,31),H1559)</f>
        <v/>
      </c>
      <c r="J1559" s="23">
        <f>F1559*E1559</f>
        <v/>
      </c>
      <c r="K1559" s="23">
        <f>J1559*INDEX(Settings!$C$31:$C$36,MATCH(D1559,Settings!$B$31:$B$36,0))</f>
        <v/>
      </c>
      <c r="L1559" s="23">
        <f>J1559+K1559</f>
        <v/>
      </c>
      <c r="M1559" s="23">
        <f>MIN(L1559,Settings!$C$25)</f>
        <v/>
      </c>
      <c r="N1559" s="23">
        <f>IF(B1559="IT",L1559*Settings!$C$11+L1559*Settings!$C$12,M1559*Settings!$C$16+M1559*Settings!$C$17+L1559*Settings!$C$18+L1559*Settings!$C$19+L1559*Settings!$C$20+L1559*Settings!$C$21*Settings!$C$22)</f>
        <v/>
      </c>
      <c r="O1559" s="23">
        <f>IF(B1559="IT",J1559/Settings!$C$13,0)</f>
        <v/>
      </c>
      <c r="P1559" s="23">
        <f>L1559+N1559+O1559</f>
        <v/>
      </c>
    </row>
    <row r="1560">
      <c r="A1560" s="5" t="inlineStr">
        <is>
          <t>E02391</t>
        </is>
      </c>
      <c r="B1560" s="5" t="inlineStr">
        <is>
          <t>PL</t>
        </is>
      </c>
      <c r="C1560" s="5" t="inlineStr">
        <is>
          <t>Customer Service</t>
        </is>
      </c>
      <c r="D1560" s="5" t="inlineStr">
        <is>
          <t>L3</t>
        </is>
      </c>
      <c r="E1560" s="5" t="n">
        <v>1</v>
      </c>
      <c r="F1560" s="5" t="n">
        <v>27450</v>
      </c>
      <c r="G1560" s="41" t="n">
        <v>44854</v>
      </c>
      <c r="H1560" s="41" t="n"/>
      <c r="I1560" s="42">
        <f>IF(H1560="",DATE(2099,12,31),H1560)</f>
        <v/>
      </c>
      <c r="J1560" s="23">
        <f>F1560*E1560</f>
        <v/>
      </c>
      <c r="K1560" s="23">
        <f>J1560*INDEX(Settings!$C$31:$C$36,MATCH(D1560,Settings!$B$31:$B$36,0))</f>
        <v/>
      </c>
      <c r="L1560" s="23">
        <f>J1560+K1560</f>
        <v/>
      </c>
      <c r="M1560" s="23">
        <f>MIN(L1560,Settings!$C$25)</f>
        <v/>
      </c>
      <c r="N1560" s="23">
        <f>IF(B1560="IT",L1560*Settings!$C$11+L1560*Settings!$C$12,M1560*Settings!$C$16+M1560*Settings!$C$17+L1560*Settings!$C$18+L1560*Settings!$C$19+L1560*Settings!$C$20+L1560*Settings!$C$21*Settings!$C$22)</f>
        <v/>
      </c>
      <c r="O1560" s="23">
        <f>IF(B1560="IT",J1560/Settings!$C$13,0)</f>
        <v/>
      </c>
      <c r="P1560" s="23">
        <f>L1560+N1560+O1560</f>
        <v/>
      </c>
    </row>
    <row r="1561">
      <c r="A1561" s="5" t="inlineStr">
        <is>
          <t>E02392</t>
        </is>
      </c>
      <c r="B1561" s="5" t="inlineStr">
        <is>
          <t>PL</t>
        </is>
      </c>
      <c r="C1561" s="5" t="inlineStr">
        <is>
          <t>Customer Service</t>
        </is>
      </c>
      <c r="D1561" s="5" t="inlineStr">
        <is>
          <t>L2</t>
        </is>
      </c>
      <c r="E1561" s="5" t="n">
        <v>1</v>
      </c>
      <c r="F1561" s="5" t="n">
        <v>23650</v>
      </c>
      <c r="G1561" s="41" t="n">
        <v>45416</v>
      </c>
      <c r="H1561" s="41" t="n"/>
      <c r="I1561" s="42">
        <f>IF(H1561="",DATE(2099,12,31),H1561)</f>
        <v/>
      </c>
      <c r="J1561" s="23">
        <f>F1561*E1561</f>
        <v/>
      </c>
      <c r="K1561" s="23">
        <f>J1561*INDEX(Settings!$C$31:$C$36,MATCH(D1561,Settings!$B$31:$B$36,0))</f>
        <v/>
      </c>
      <c r="L1561" s="23">
        <f>J1561+K1561</f>
        <v/>
      </c>
      <c r="M1561" s="23">
        <f>MIN(L1561,Settings!$C$25)</f>
        <v/>
      </c>
      <c r="N1561" s="23">
        <f>IF(B1561="IT",L1561*Settings!$C$11+L1561*Settings!$C$12,M1561*Settings!$C$16+M1561*Settings!$C$17+L1561*Settings!$C$18+L1561*Settings!$C$19+L1561*Settings!$C$20+L1561*Settings!$C$21*Settings!$C$22)</f>
        <v/>
      </c>
      <c r="O1561" s="23">
        <f>IF(B1561="IT",J1561/Settings!$C$13,0)</f>
        <v/>
      </c>
      <c r="P1561" s="23">
        <f>L1561+N1561+O1561</f>
        <v/>
      </c>
    </row>
    <row r="1562">
      <c r="A1562" s="5" t="inlineStr">
        <is>
          <t>E02394</t>
        </is>
      </c>
      <c r="B1562" s="5" t="inlineStr">
        <is>
          <t>IT</t>
        </is>
      </c>
      <c r="C1562" s="5" t="inlineStr">
        <is>
          <t>Operations</t>
        </is>
      </c>
      <c r="D1562" s="5" t="inlineStr">
        <is>
          <t>L6</t>
        </is>
      </c>
      <c r="E1562" s="5" t="n">
        <v>1</v>
      </c>
      <c r="F1562" s="5" t="n">
        <v>101900</v>
      </c>
      <c r="G1562" s="41" t="n">
        <v>45813</v>
      </c>
      <c r="H1562" s="41" t="n"/>
      <c r="I1562" s="42">
        <f>IF(H1562="",DATE(2099,12,31),H1562)</f>
        <v/>
      </c>
      <c r="J1562" s="23">
        <f>F1562*E1562</f>
        <v/>
      </c>
      <c r="K1562" s="23">
        <f>J1562*INDEX(Settings!$C$31:$C$36,MATCH(D1562,Settings!$B$31:$B$36,0))</f>
        <v/>
      </c>
      <c r="L1562" s="23">
        <f>J1562+K1562</f>
        <v/>
      </c>
      <c r="M1562" s="23">
        <f>MIN(L1562,Settings!$C$25)</f>
        <v/>
      </c>
      <c r="N1562" s="23">
        <f>IF(B1562="IT",L1562*Settings!$C$11+L1562*Settings!$C$12,M1562*Settings!$C$16+M1562*Settings!$C$17+L1562*Settings!$C$18+L1562*Settings!$C$19+L1562*Settings!$C$20+L1562*Settings!$C$21*Settings!$C$22)</f>
        <v/>
      </c>
      <c r="O1562" s="23">
        <f>IF(B1562="IT",J1562/Settings!$C$13,0)</f>
        <v/>
      </c>
      <c r="P1562" s="23">
        <f>L1562+N1562+O1562</f>
        <v/>
      </c>
    </row>
    <row r="1563">
      <c r="A1563" s="5" t="inlineStr">
        <is>
          <t>E02395</t>
        </is>
      </c>
      <c r="B1563" s="5" t="inlineStr">
        <is>
          <t>IT</t>
        </is>
      </c>
      <c r="C1563" s="5" t="inlineStr">
        <is>
          <t>HR</t>
        </is>
      </c>
      <c r="D1563" s="5" t="inlineStr">
        <is>
          <t>L4</t>
        </is>
      </c>
      <c r="E1563" s="5" t="n">
        <v>1</v>
      </c>
      <c r="F1563" s="5" t="n">
        <v>54600</v>
      </c>
      <c r="G1563" s="41" t="n">
        <v>45260</v>
      </c>
      <c r="H1563" s="41" t="n">
        <v>45983</v>
      </c>
      <c r="I1563" s="42">
        <f>IF(H1563="",DATE(2099,12,31),H1563)</f>
        <v/>
      </c>
      <c r="J1563" s="23">
        <f>F1563*E1563</f>
        <v/>
      </c>
      <c r="K1563" s="23">
        <f>J1563*INDEX(Settings!$C$31:$C$36,MATCH(D1563,Settings!$B$31:$B$36,0))</f>
        <v/>
      </c>
      <c r="L1563" s="23">
        <f>J1563+K1563</f>
        <v/>
      </c>
      <c r="M1563" s="23">
        <f>MIN(L1563,Settings!$C$25)</f>
        <v/>
      </c>
      <c r="N1563" s="23">
        <f>IF(B1563="IT",L1563*Settings!$C$11+L1563*Settings!$C$12,M1563*Settings!$C$16+M1563*Settings!$C$17+L1563*Settings!$C$18+L1563*Settings!$C$19+L1563*Settings!$C$20+L1563*Settings!$C$21*Settings!$C$22)</f>
        <v/>
      </c>
      <c r="O1563" s="23">
        <f>IF(B1563="IT",J1563/Settings!$C$13,0)</f>
        <v/>
      </c>
      <c r="P1563" s="23">
        <f>L1563+N1563+O1563</f>
        <v/>
      </c>
    </row>
    <row r="1564">
      <c r="A1564" s="5" t="inlineStr">
        <is>
          <t>E02397</t>
        </is>
      </c>
      <c r="B1564" s="5" t="inlineStr">
        <is>
          <t>PL</t>
        </is>
      </c>
      <c r="C1564" s="5" t="inlineStr">
        <is>
          <t>Sales</t>
        </is>
      </c>
      <c r="D1564" s="5" t="inlineStr">
        <is>
          <t>L4</t>
        </is>
      </c>
      <c r="E1564" s="5" t="n">
        <v>1</v>
      </c>
      <c r="F1564" s="5" t="n">
        <v>44850</v>
      </c>
      <c r="G1564" s="41" t="n">
        <v>45940</v>
      </c>
      <c r="H1564" s="41" t="n"/>
      <c r="I1564" s="42">
        <f>IF(H1564="",DATE(2099,12,31),H1564)</f>
        <v/>
      </c>
      <c r="J1564" s="23">
        <f>F1564*E1564</f>
        <v/>
      </c>
      <c r="K1564" s="23">
        <f>J1564*INDEX(Settings!$C$31:$C$36,MATCH(D1564,Settings!$B$31:$B$36,0))</f>
        <v/>
      </c>
      <c r="L1564" s="23">
        <f>J1564+K1564</f>
        <v/>
      </c>
      <c r="M1564" s="23">
        <f>MIN(L1564,Settings!$C$25)</f>
        <v/>
      </c>
      <c r="N1564" s="23">
        <f>IF(B1564="IT",L1564*Settings!$C$11+L1564*Settings!$C$12,M1564*Settings!$C$16+M1564*Settings!$C$17+L1564*Settings!$C$18+L1564*Settings!$C$19+L1564*Settings!$C$20+L1564*Settings!$C$21*Settings!$C$22)</f>
        <v/>
      </c>
      <c r="O1564" s="23">
        <f>IF(B1564="IT",J1564/Settings!$C$13,0)</f>
        <v/>
      </c>
      <c r="P1564" s="23">
        <f>L1564+N1564+O1564</f>
        <v/>
      </c>
    </row>
    <row r="1565">
      <c r="A1565" s="5" t="inlineStr">
        <is>
          <t>E02399</t>
        </is>
      </c>
      <c r="B1565" s="5" t="inlineStr">
        <is>
          <t>IT</t>
        </is>
      </c>
      <c r="C1565" s="5" t="inlineStr">
        <is>
          <t>Operations</t>
        </is>
      </c>
      <c r="D1565" s="5" t="inlineStr">
        <is>
          <t>L1</t>
        </is>
      </c>
      <c r="E1565" s="5" t="n">
        <v>1</v>
      </c>
      <c r="F1565" s="5" t="n">
        <v>23200</v>
      </c>
      <c r="G1565" s="41" t="n">
        <v>45752</v>
      </c>
      <c r="H1565" s="41" t="n"/>
      <c r="I1565" s="42">
        <f>IF(H1565="",DATE(2099,12,31),H1565)</f>
        <v/>
      </c>
      <c r="J1565" s="23">
        <f>F1565*E1565</f>
        <v/>
      </c>
      <c r="K1565" s="23">
        <f>J1565*INDEX(Settings!$C$31:$C$36,MATCH(D1565,Settings!$B$31:$B$36,0))</f>
        <v/>
      </c>
      <c r="L1565" s="23">
        <f>J1565+K1565</f>
        <v/>
      </c>
      <c r="M1565" s="23">
        <f>MIN(L1565,Settings!$C$25)</f>
        <v/>
      </c>
      <c r="N1565" s="23">
        <f>IF(B1565="IT",L1565*Settings!$C$11+L1565*Settings!$C$12,M1565*Settings!$C$16+M1565*Settings!$C$17+L1565*Settings!$C$18+L1565*Settings!$C$19+L1565*Settings!$C$20+L1565*Settings!$C$21*Settings!$C$22)</f>
        <v/>
      </c>
      <c r="O1565" s="23">
        <f>IF(B1565="IT",J1565/Settings!$C$13,0)</f>
        <v/>
      </c>
      <c r="P1565" s="23">
        <f>L1565+N1565+O1565</f>
        <v/>
      </c>
    </row>
    <row r="1566">
      <c r="A1566" s="5" t="inlineStr">
        <is>
          <t>E02401</t>
        </is>
      </c>
      <c r="B1566" s="5" t="inlineStr">
        <is>
          <t>IT</t>
        </is>
      </c>
      <c r="C1566" s="5" t="inlineStr">
        <is>
          <t>Operations</t>
        </is>
      </c>
      <c r="D1566" s="5" t="inlineStr">
        <is>
          <t>L1</t>
        </is>
      </c>
      <c r="E1566" s="5" t="n">
        <v>1</v>
      </c>
      <c r="F1566" s="5" t="n">
        <v>25850</v>
      </c>
      <c r="G1566" s="41" t="n">
        <v>45606</v>
      </c>
      <c r="H1566" s="41" t="n"/>
      <c r="I1566" s="42">
        <f>IF(H1566="",DATE(2099,12,31),H1566)</f>
        <v/>
      </c>
      <c r="J1566" s="23">
        <f>F1566*E1566</f>
        <v/>
      </c>
      <c r="K1566" s="23">
        <f>J1566*INDEX(Settings!$C$31:$C$36,MATCH(D1566,Settings!$B$31:$B$36,0))</f>
        <v/>
      </c>
      <c r="L1566" s="23">
        <f>J1566+K1566</f>
        <v/>
      </c>
      <c r="M1566" s="23">
        <f>MIN(L1566,Settings!$C$25)</f>
        <v/>
      </c>
      <c r="N1566" s="23">
        <f>IF(B1566="IT",L1566*Settings!$C$11+L1566*Settings!$C$12,M1566*Settings!$C$16+M1566*Settings!$C$17+L1566*Settings!$C$18+L1566*Settings!$C$19+L1566*Settings!$C$20+L1566*Settings!$C$21*Settings!$C$22)</f>
        <v/>
      </c>
      <c r="O1566" s="23">
        <f>IF(B1566="IT",J1566/Settings!$C$13,0)</f>
        <v/>
      </c>
      <c r="P1566" s="23">
        <f>L1566+N1566+O1566</f>
        <v/>
      </c>
    </row>
    <row r="1567">
      <c r="A1567" s="5" t="inlineStr">
        <is>
          <t>E02404</t>
        </is>
      </c>
      <c r="B1567" s="5" t="inlineStr">
        <is>
          <t>PL</t>
        </is>
      </c>
      <c r="C1567" s="5" t="inlineStr">
        <is>
          <t>Customer Service</t>
        </is>
      </c>
      <c r="D1567" s="5" t="inlineStr">
        <is>
          <t>L1</t>
        </is>
      </c>
      <c r="E1567" s="5" t="n">
        <v>0.8</v>
      </c>
      <c r="F1567" s="5" t="n">
        <v>20750</v>
      </c>
      <c r="G1567" s="41" t="n">
        <v>43483</v>
      </c>
      <c r="H1567" s="41" t="n"/>
      <c r="I1567" s="42">
        <f>IF(H1567="",DATE(2099,12,31),H1567)</f>
        <v/>
      </c>
      <c r="J1567" s="23">
        <f>F1567*E1567</f>
        <v/>
      </c>
      <c r="K1567" s="23">
        <f>J1567*INDEX(Settings!$C$31:$C$36,MATCH(D1567,Settings!$B$31:$B$36,0))</f>
        <v/>
      </c>
      <c r="L1567" s="23">
        <f>J1567+K1567</f>
        <v/>
      </c>
      <c r="M1567" s="23">
        <f>MIN(L1567,Settings!$C$25)</f>
        <v/>
      </c>
      <c r="N1567" s="23">
        <f>IF(B1567="IT",L1567*Settings!$C$11+L1567*Settings!$C$12,M1567*Settings!$C$16+M1567*Settings!$C$17+L1567*Settings!$C$18+L1567*Settings!$C$19+L1567*Settings!$C$20+L1567*Settings!$C$21*Settings!$C$22)</f>
        <v/>
      </c>
      <c r="O1567" s="23">
        <f>IF(B1567="IT",J1567/Settings!$C$13,0)</f>
        <v/>
      </c>
      <c r="P1567" s="23">
        <f>L1567+N1567+O1567</f>
        <v/>
      </c>
    </row>
    <row r="1568">
      <c r="A1568" s="5" t="inlineStr">
        <is>
          <t>E02405</t>
        </is>
      </c>
      <c r="B1568" s="5" t="inlineStr">
        <is>
          <t>IT</t>
        </is>
      </c>
      <c r="C1568" s="5" t="inlineStr">
        <is>
          <t>Finance</t>
        </is>
      </c>
      <c r="D1568" s="5" t="inlineStr">
        <is>
          <t>L2</t>
        </is>
      </c>
      <c r="E1568" s="5" t="n">
        <v>0.8</v>
      </c>
      <c r="F1568" s="5" t="n">
        <v>35800</v>
      </c>
      <c r="G1568" s="41" t="n">
        <v>45639</v>
      </c>
      <c r="H1568" s="41" t="n"/>
      <c r="I1568" s="42">
        <f>IF(H1568="",DATE(2099,12,31),H1568)</f>
        <v/>
      </c>
      <c r="J1568" s="23">
        <f>F1568*E1568</f>
        <v/>
      </c>
      <c r="K1568" s="23">
        <f>J1568*INDEX(Settings!$C$31:$C$36,MATCH(D1568,Settings!$B$31:$B$36,0))</f>
        <v/>
      </c>
      <c r="L1568" s="23">
        <f>J1568+K1568</f>
        <v/>
      </c>
      <c r="M1568" s="23">
        <f>MIN(L1568,Settings!$C$25)</f>
        <v/>
      </c>
      <c r="N1568" s="23">
        <f>IF(B1568="IT",L1568*Settings!$C$11+L1568*Settings!$C$12,M1568*Settings!$C$16+M1568*Settings!$C$17+L1568*Settings!$C$18+L1568*Settings!$C$19+L1568*Settings!$C$20+L1568*Settings!$C$21*Settings!$C$22)</f>
        <v/>
      </c>
      <c r="O1568" s="23">
        <f>IF(B1568="IT",J1568/Settings!$C$13,0)</f>
        <v/>
      </c>
      <c r="P1568" s="23">
        <f>L1568+N1568+O1568</f>
        <v/>
      </c>
    </row>
    <row r="1569">
      <c r="A1569" s="5" t="inlineStr">
        <is>
          <t>E02406</t>
        </is>
      </c>
      <c r="B1569" s="5" t="inlineStr">
        <is>
          <t>IT</t>
        </is>
      </c>
      <c r="C1569" s="5" t="inlineStr">
        <is>
          <t>Tech</t>
        </is>
      </c>
      <c r="D1569" s="5" t="inlineStr">
        <is>
          <t>L1</t>
        </is>
      </c>
      <c r="E1569" s="5" t="n">
        <v>1</v>
      </c>
      <c r="F1569" s="5" t="n">
        <v>36950</v>
      </c>
      <c r="G1569" s="41" t="n">
        <v>42589</v>
      </c>
      <c r="H1569" s="41" t="n"/>
      <c r="I1569" s="42">
        <f>IF(H1569="",DATE(2099,12,31),H1569)</f>
        <v/>
      </c>
      <c r="J1569" s="23">
        <f>F1569*E1569</f>
        <v/>
      </c>
      <c r="K1569" s="23">
        <f>J1569*INDEX(Settings!$C$31:$C$36,MATCH(D1569,Settings!$B$31:$B$36,0))</f>
        <v/>
      </c>
      <c r="L1569" s="23">
        <f>J1569+K1569</f>
        <v/>
      </c>
      <c r="M1569" s="23">
        <f>MIN(L1569,Settings!$C$25)</f>
        <v/>
      </c>
      <c r="N1569" s="23">
        <f>IF(B1569="IT",L1569*Settings!$C$11+L1569*Settings!$C$12,M1569*Settings!$C$16+M1569*Settings!$C$17+L1569*Settings!$C$18+L1569*Settings!$C$19+L1569*Settings!$C$20+L1569*Settings!$C$21*Settings!$C$22)</f>
        <v/>
      </c>
      <c r="O1569" s="23">
        <f>IF(B1569="IT",J1569/Settings!$C$13,0)</f>
        <v/>
      </c>
      <c r="P1569" s="23">
        <f>L1569+N1569+O1569</f>
        <v/>
      </c>
    </row>
    <row r="1570">
      <c r="A1570" s="5" t="inlineStr">
        <is>
          <t>E02409</t>
        </is>
      </c>
      <c r="B1570" s="5" t="inlineStr">
        <is>
          <t>PL</t>
        </is>
      </c>
      <c r="C1570" s="5" t="inlineStr">
        <is>
          <t>Operations</t>
        </is>
      </c>
      <c r="D1570" s="5" t="inlineStr">
        <is>
          <t>L2</t>
        </is>
      </c>
      <c r="E1570" s="5" t="n">
        <v>1</v>
      </c>
      <c r="F1570" s="5" t="n">
        <v>20850</v>
      </c>
      <c r="G1570" s="41" t="n">
        <v>45556</v>
      </c>
      <c r="H1570" s="41" t="n"/>
      <c r="I1570" s="42">
        <f>IF(H1570="",DATE(2099,12,31),H1570)</f>
        <v/>
      </c>
      <c r="J1570" s="23">
        <f>F1570*E1570</f>
        <v/>
      </c>
      <c r="K1570" s="23">
        <f>J1570*INDEX(Settings!$C$31:$C$36,MATCH(D1570,Settings!$B$31:$B$36,0))</f>
        <v/>
      </c>
      <c r="L1570" s="23">
        <f>J1570+K1570</f>
        <v/>
      </c>
      <c r="M1570" s="23">
        <f>MIN(L1570,Settings!$C$25)</f>
        <v/>
      </c>
      <c r="N1570" s="23">
        <f>IF(B1570="IT",L1570*Settings!$C$11+L1570*Settings!$C$12,M1570*Settings!$C$16+M1570*Settings!$C$17+L1570*Settings!$C$18+L1570*Settings!$C$19+L1570*Settings!$C$20+L1570*Settings!$C$21*Settings!$C$22)</f>
        <v/>
      </c>
      <c r="O1570" s="23">
        <f>IF(B1570="IT",J1570/Settings!$C$13,0)</f>
        <v/>
      </c>
      <c r="P1570" s="23">
        <f>L1570+N1570+O1570</f>
        <v/>
      </c>
    </row>
    <row r="1571">
      <c r="A1571" s="5" t="inlineStr">
        <is>
          <t>E02411</t>
        </is>
      </c>
      <c r="B1571" s="5" t="inlineStr">
        <is>
          <t>PL</t>
        </is>
      </c>
      <c r="C1571" s="5" t="inlineStr">
        <is>
          <t>Customer Service</t>
        </is>
      </c>
      <c r="D1571" s="5" t="inlineStr">
        <is>
          <t>L1</t>
        </is>
      </c>
      <c r="E1571" s="5" t="n">
        <v>1</v>
      </c>
      <c r="F1571" s="5" t="n">
        <v>16950</v>
      </c>
      <c r="G1571" s="41" t="n">
        <v>45551</v>
      </c>
      <c r="H1571" s="41" t="n"/>
      <c r="I1571" s="42">
        <f>IF(H1571="",DATE(2099,12,31),H1571)</f>
        <v/>
      </c>
      <c r="J1571" s="23">
        <f>F1571*E1571</f>
        <v/>
      </c>
      <c r="K1571" s="23">
        <f>J1571*INDEX(Settings!$C$31:$C$36,MATCH(D1571,Settings!$B$31:$B$36,0))</f>
        <v/>
      </c>
      <c r="L1571" s="23">
        <f>J1571+K1571</f>
        <v/>
      </c>
      <c r="M1571" s="23">
        <f>MIN(L1571,Settings!$C$25)</f>
        <v/>
      </c>
      <c r="N1571" s="23">
        <f>IF(B1571="IT",L1571*Settings!$C$11+L1571*Settings!$C$12,M1571*Settings!$C$16+M1571*Settings!$C$17+L1571*Settings!$C$18+L1571*Settings!$C$19+L1571*Settings!$C$20+L1571*Settings!$C$21*Settings!$C$22)</f>
        <v/>
      </c>
      <c r="O1571" s="23">
        <f>IF(B1571="IT",J1571/Settings!$C$13,0)</f>
        <v/>
      </c>
      <c r="P1571" s="23">
        <f>L1571+N1571+O1571</f>
        <v/>
      </c>
    </row>
    <row r="1572">
      <c r="A1572" s="5" t="inlineStr">
        <is>
          <t>E02413</t>
        </is>
      </c>
      <c r="B1572" s="5" t="inlineStr">
        <is>
          <t>IT</t>
        </is>
      </c>
      <c r="C1572" s="5" t="inlineStr">
        <is>
          <t>Tech</t>
        </is>
      </c>
      <c r="D1572" s="5" t="inlineStr">
        <is>
          <t>L1</t>
        </is>
      </c>
      <c r="E1572" s="5" t="n">
        <v>1</v>
      </c>
      <c r="F1572" s="5" t="n">
        <v>32500</v>
      </c>
      <c r="G1572" s="41" t="n">
        <v>45692</v>
      </c>
      <c r="H1572" s="41" t="n"/>
      <c r="I1572" s="42">
        <f>IF(H1572="",DATE(2099,12,31),H1572)</f>
        <v/>
      </c>
      <c r="J1572" s="23">
        <f>F1572*E1572</f>
        <v/>
      </c>
      <c r="K1572" s="23">
        <f>J1572*INDEX(Settings!$C$31:$C$36,MATCH(D1572,Settings!$B$31:$B$36,0))</f>
        <v/>
      </c>
      <c r="L1572" s="23">
        <f>J1572+K1572</f>
        <v/>
      </c>
      <c r="M1572" s="23">
        <f>MIN(L1572,Settings!$C$25)</f>
        <v/>
      </c>
      <c r="N1572" s="23">
        <f>IF(B1572="IT",L1572*Settings!$C$11+L1572*Settings!$C$12,M1572*Settings!$C$16+M1572*Settings!$C$17+L1572*Settings!$C$18+L1572*Settings!$C$19+L1572*Settings!$C$20+L1572*Settings!$C$21*Settings!$C$22)</f>
        <v/>
      </c>
      <c r="O1572" s="23">
        <f>IF(B1572="IT",J1572/Settings!$C$13,0)</f>
        <v/>
      </c>
      <c r="P1572" s="23">
        <f>L1572+N1572+O1572</f>
        <v/>
      </c>
    </row>
    <row r="1573">
      <c r="A1573" s="5" t="inlineStr">
        <is>
          <t>E02414</t>
        </is>
      </c>
      <c r="B1573" s="5" t="inlineStr">
        <is>
          <t>IT</t>
        </is>
      </c>
      <c r="C1573" s="5" t="inlineStr">
        <is>
          <t>Tech</t>
        </is>
      </c>
      <c r="D1573" s="5" t="inlineStr">
        <is>
          <t>L4</t>
        </is>
      </c>
      <c r="E1573" s="5" t="n">
        <v>1</v>
      </c>
      <c r="F1573" s="5" t="n">
        <v>67250</v>
      </c>
      <c r="G1573" s="41" t="n">
        <v>45370</v>
      </c>
      <c r="H1573" s="41" t="n">
        <v>46072</v>
      </c>
      <c r="I1573" s="42">
        <f>IF(H1573="",DATE(2099,12,31),H1573)</f>
        <v/>
      </c>
      <c r="J1573" s="23">
        <f>F1573*E1573</f>
        <v/>
      </c>
      <c r="K1573" s="23">
        <f>J1573*INDEX(Settings!$C$31:$C$36,MATCH(D1573,Settings!$B$31:$B$36,0))</f>
        <v/>
      </c>
      <c r="L1573" s="23">
        <f>J1573+K1573</f>
        <v/>
      </c>
      <c r="M1573" s="23">
        <f>MIN(L1573,Settings!$C$25)</f>
        <v/>
      </c>
      <c r="N1573" s="23">
        <f>IF(B1573="IT",L1573*Settings!$C$11+L1573*Settings!$C$12,M1573*Settings!$C$16+M1573*Settings!$C$17+L1573*Settings!$C$18+L1573*Settings!$C$19+L1573*Settings!$C$20+L1573*Settings!$C$21*Settings!$C$22)</f>
        <v/>
      </c>
      <c r="O1573" s="23">
        <f>IF(B1573="IT",J1573/Settings!$C$13,0)</f>
        <v/>
      </c>
      <c r="P1573" s="23">
        <f>L1573+N1573+O1573</f>
        <v/>
      </c>
    </row>
    <row r="1574">
      <c r="A1574" s="5" t="inlineStr">
        <is>
          <t>E02416</t>
        </is>
      </c>
      <c r="B1574" s="5" t="inlineStr">
        <is>
          <t>IT</t>
        </is>
      </c>
      <c r="C1574" s="5" t="inlineStr">
        <is>
          <t>Operations</t>
        </is>
      </c>
      <c r="D1574" s="5" t="inlineStr">
        <is>
          <t>L2</t>
        </is>
      </c>
      <c r="E1574" s="5" t="n">
        <v>1</v>
      </c>
      <c r="F1574" s="5" t="n">
        <v>29100</v>
      </c>
      <c r="G1574" s="41" t="n">
        <v>44390</v>
      </c>
      <c r="H1574" s="41" t="n"/>
      <c r="I1574" s="42">
        <f>IF(H1574="",DATE(2099,12,31),H1574)</f>
        <v/>
      </c>
      <c r="J1574" s="23">
        <f>F1574*E1574</f>
        <v/>
      </c>
      <c r="K1574" s="23">
        <f>J1574*INDEX(Settings!$C$31:$C$36,MATCH(D1574,Settings!$B$31:$B$36,0))</f>
        <v/>
      </c>
      <c r="L1574" s="23">
        <f>J1574+K1574</f>
        <v/>
      </c>
      <c r="M1574" s="23">
        <f>MIN(L1574,Settings!$C$25)</f>
        <v/>
      </c>
      <c r="N1574" s="23">
        <f>IF(B1574="IT",L1574*Settings!$C$11+L1574*Settings!$C$12,M1574*Settings!$C$16+M1574*Settings!$C$17+L1574*Settings!$C$18+L1574*Settings!$C$19+L1574*Settings!$C$20+L1574*Settings!$C$21*Settings!$C$22)</f>
        <v/>
      </c>
      <c r="O1574" s="23">
        <f>IF(B1574="IT",J1574/Settings!$C$13,0)</f>
        <v/>
      </c>
      <c r="P1574" s="23">
        <f>L1574+N1574+O1574</f>
        <v/>
      </c>
    </row>
    <row r="1575">
      <c r="A1575" s="5" t="inlineStr">
        <is>
          <t>E02417</t>
        </is>
      </c>
      <c r="B1575" s="5" t="inlineStr">
        <is>
          <t>PL</t>
        </is>
      </c>
      <c r="C1575" s="5" t="inlineStr">
        <is>
          <t>Sales</t>
        </is>
      </c>
      <c r="D1575" s="5" t="inlineStr">
        <is>
          <t>L2</t>
        </is>
      </c>
      <c r="E1575" s="5" t="n">
        <v>1</v>
      </c>
      <c r="F1575" s="5" t="n">
        <v>30500</v>
      </c>
      <c r="G1575" s="41" t="n">
        <v>44967</v>
      </c>
      <c r="H1575" s="41" t="n">
        <v>46097</v>
      </c>
      <c r="I1575" s="42">
        <f>IF(H1575="",DATE(2099,12,31),H1575)</f>
        <v/>
      </c>
      <c r="J1575" s="23">
        <f>F1575*E1575</f>
        <v/>
      </c>
      <c r="K1575" s="23">
        <f>J1575*INDEX(Settings!$C$31:$C$36,MATCH(D1575,Settings!$B$31:$B$36,0))</f>
        <v/>
      </c>
      <c r="L1575" s="23">
        <f>J1575+K1575</f>
        <v/>
      </c>
      <c r="M1575" s="23">
        <f>MIN(L1575,Settings!$C$25)</f>
        <v/>
      </c>
      <c r="N1575" s="23">
        <f>IF(B1575="IT",L1575*Settings!$C$11+L1575*Settings!$C$12,M1575*Settings!$C$16+M1575*Settings!$C$17+L1575*Settings!$C$18+L1575*Settings!$C$19+L1575*Settings!$C$20+L1575*Settings!$C$21*Settings!$C$22)</f>
        <v/>
      </c>
      <c r="O1575" s="23">
        <f>IF(B1575="IT",J1575/Settings!$C$13,0)</f>
        <v/>
      </c>
      <c r="P1575" s="23">
        <f>L1575+N1575+O1575</f>
        <v/>
      </c>
    </row>
    <row r="1576">
      <c r="A1576" s="5" t="inlineStr">
        <is>
          <t>E02418</t>
        </is>
      </c>
      <c r="B1576" s="5" t="inlineStr">
        <is>
          <t>PL</t>
        </is>
      </c>
      <c r="C1576" s="5" t="inlineStr">
        <is>
          <t>Operations</t>
        </is>
      </c>
      <c r="D1576" s="5" t="inlineStr">
        <is>
          <t>L1</t>
        </is>
      </c>
      <c r="E1576" s="5" t="n">
        <v>1</v>
      </c>
      <c r="F1576" s="5" t="n">
        <v>17750</v>
      </c>
      <c r="G1576" s="41" t="n">
        <v>45398</v>
      </c>
      <c r="H1576" s="41" t="n"/>
      <c r="I1576" s="42">
        <f>IF(H1576="",DATE(2099,12,31),H1576)</f>
        <v/>
      </c>
      <c r="J1576" s="23">
        <f>F1576*E1576</f>
        <v/>
      </c>
      <c r="K1576" s="23">
        <f>J1576*INDEX(Settings!$C$31:$C$36,MATCH(D1576,Settings!$B$31:$B$36,0))</f>
        <v/>
      </c>
      <c r="L1576" s="23">
        <f>J1576+K1576</f>
        <v/>
      </c>
      <c r="M1576" s="23">
        <f>MIN(L1576,Settings!$C$25)</f>
        <v/>
      </c>
      <c r="N1576" s="23">
        <f>IF(B1576="IT",L1576*Settings!$C$11+L1576*Settings!$C$12,M1576*Settings!$C$16+M1576*Settings!$C$17+L1576*Settings!$C$18+L1576*Settings!$C$19+L1576*Settings!$C$20+L1576*Settings!$C$21*Settings!$C$22)</f>
        <v/>
      </c>
      <c r="O1576" s="23">
        <f>IF(B1576="IT",J1576/Settings!$C$13,0)</f>
        <v/>
      </c>
      <c r="P1576" s="23">
        <f>L1576+N1576+O1576</f>
        <v/>
      </c>
    </row>
    <row r="1577">
      <c r="A1577" s="5" t="inlineStr">
        <is>
          <t>E02419</t>
        </is>
      </c>
      <c r="B1577" s="5" t="inlineStr">
        <is>
          <t>IT</t>
        </is>
      </c>
      <c r="C1577" s="5" t="inlineStr">
        <is>
          <t>Customer Service</t>
        </is>
      </c>
      <c r="D1577" s="5" t="inlineStr">
        <is>
          <t>L1</t>
        </is>
      </c>
      <c r="E1577" s="5" t="n">
        <v>1</v>
      </c>
      <c r="F1577" s="5" t="n">
        <v>19050</v>
      </c>
      <c r="G1577" s="41" t="n">
        <v>46093</v>
      </c>
      <c r="H1577" s="41" t="n">
        <v>46131</v>
      </c>
      <c r="I1577" s="42">
        <f>IF(H1577="",DATE(2099,12,31),H1577)</f>
        <v/>
      </c>
      <c r="J1577" s="23">
        <f>F1577*E1577</f>
        <v/>
      </c>
      <c r="K1577" s="23">
        <f>J1577*INDEX(Settings!$C$31:$C$36,MATCH(D1577,Settings!$B$31:$B$36,0))</f>
        <v/>
      </c>
      <c r="L1577" s="23">
        <f>J1577+K1577</f>
        <v/>
      </c>
      <c r="M1577" s="23">
        <f>MIN(L1577,Settings!$C$25)</f>
        <v/>
      </c>
      <c r="N1577" s="23">
        <f>IF(B1577="IT",L1577*Settings!$C$11+L1577*Settings!$C$12,M1577*Settings!$C$16+M1577*Settings!$C$17+L1577*Settings!$C$18+L1577*Settings!$C$19+L1577*Settings!$C$20+L1577*Settings!$C$21*Settings!$C$22)</f>
        <v/>
      </c>
      <c r="O1577" s="23">
        <f>IF(B1577="IT",J1577/Settings!$C$13,0)</f>
        <v/>
      </c>
      <c r="P1577" s="23">
        <f>L1577+N1577+O1577</f>
        <v/>
      </c>
    </row>
    <row r="1578">
      <c r="A1578" s="5" t="inlineStr">
        <is>
          <t>E02420</t>
        </is>
      </c>
      <c r="B1578" s="5" t="inlineStr">
        <is>
          <t>PL</t>
        </is>
      </c>
      <c r="C1578" s="5" t="inlineStr">
        <is>
          <t>HR</t>
        </is>
      </c>
      <c r="D1578" s="5" t="inlineStr">
        <is>
          <t>L4</t>
        </is>
      </c>
      <c r="E1578" s="5" t="n">
        <v>1</v>
      </c>
      <c r="F1578" s="5" t="n">
        <v>40150</v>
      </c>
      <c r="G1578" s="41" t="n">
        <v>45672</v>
      </c>
      <c r="H1578" s="41" t="n">
        <v>45882</v>
      </c>
      <c r="I1578" s="42">
        <f>IF(H1578="",DATE(2099,12,31),H1578)</f>
        <v/>
      </c>
      <c r="J1578" s="23">
        <f>F1578*E1578</f>
        <v/>
      </c>
      <c r="K1578" s="23">
        <f>J1578*INDEX(Settings!$C$31:$C$36,MATCH(D1578,Settings!$B$31:$B$36,0))</f>
        <v/>
      </c>
      <c r="L1578" s="23">
        <f>J1578+K1578</f>
        <v/>
      </c>
      <c r="M1578" s="23">
        <f>MIN(L1578,Settings!$C$25)</f>
        <v/>
      </c>
      <c r="N1578" s="23">
        <f>IF(B1578="IT",L1578*Settings!$C$11+L1578*Settings!$C$12,M1578*Settings!$C$16+M1578*Settings!$C$17+L1578*Settings!$C$18+L1578*Settings!$C$19+L1578*Settings!$C$20+L1578*Settings!$C$21*Settings!$C$22)</f>
        <v/>
      </c>
      <c r="O1578" s="23">
        <f>IF(B1578="IT",J1578/Settings!$C$13,0)</f>
        <v/>
      </c>
      <c r="P1578" s="23">
        <f>L1578+N1578+O1578</f>
        <v/>
      </c>
    </row>
    <row r="1579">
      <c r="A1579" s="5" t="inlineStr">
        <is>
          <t>E02422</t>
        </is>
      </c>
      <c r="B1579" s="5" t="inlineStr">
        <is>
          <t>IT</t>
        </is>
      </c>
      <c r="C1579" s="5" t="inlineStr">
        <is>
          <t>Tech</t>
        </is>
      </c>
      <c r="D1579" s="5" t="inlineStr">
        <is>
          <t>L4</t>
        </is>
      </c>
      <c r="E1579" s="5" t="n">
        <v>1</v>
      </c>
      <c r="F1579" s="5" t="n">
        <v>75100</v>
      </c>
      <c r="G1579" s="41" t="n">
        <v>45512</v>
      </c>
      <c r="H1579" s="41" t="n"/>
      <c r="I1579" s="42">
        <f>IF(H1579="",DATE(2099,12,31),H1579)</f>
        <v/>
      </c>
      <c r="J1579" s="23">
        <f>F1579*E1579</f>
        <v/>
      </c>
      <c r="K1579" s="23">
        <f>J1579*INDEX(Settings!$C$31:$C$36,MATCH(D1579,Settings!$B$31:$B$36,0))</f>
        <v/>
      </c>
      <c r="L1579" s="23">
        <f>J1579+K1579</f>
        <v/>
      </c>
      <c r="M1579" s="23">
        <f>MIN(L1579,Settings!$C$25)</f>
        <v/>
      </c>
      <c r="N1579" s="23">
        <f>IF(B1579="IT",L1579*Settings!$C$11+L1579*Settings!$C$12,M1579*Settings!$C$16+M1579*Settings!$C$17+L1579*Settings!$C$18+L1579*Settings!$C$19+L1579*Settings!$C$20+L1579*Settings!$C$21*Settings!$C$22)</f>
        <v/>
      </c>
      <c r="O1579" s="23">
        <f>IF(B1579="IT",J1579/Settings!$C$13,0)</f>
        <v/>
      </c>
      <c r="P1579" s="23">
        <f>L1579+N1579+O1579</f>
        <v/>
      </c>
    </row>
    <row r="1580">
      <c r="A1580" s="5" t="inlineStr">
        <is>
          <t>E02423</t>
        </is>
      </c>
      <c r="B1580" s="5" t="inlineStr">
        <is>
          <t>IT</t>
        </is>
      </c>
      <c r="C1580" s="5" t="inlineStr">
        <is>
          <t>Tech</t>
        </is>
      </c>
      <c r="D1580" s="5" t="inlineStr">
        <is>
          <t>L2</t>
        </is>
      </c>
      <c r="E1580" s="5" t="n">
        <v>1</v>
      </c>
      <c r="F1580" s="5" t="n">
        <v>36200</v>
      </c>
      <c r="G1580" s="41" t="n">
        <v>43273</v>
      </c>
      <c r="H1580" s="41" t="n"/>
      <c r="I1580" s="42">
        <f>IF(H1580="",DATE(2099,12,31),H1580)</f>
        <v/>
      </c>
      <c r="J1580" s="23">
        <f>F1580*E1580</f>
        <v/>
      </c>
      <c r="K1580" s="23">
        <f>J1580*INDEX(Settings!$C$31:$C$36,MATCH(D1580,Settings!$B$31:$B$36,0))</f>
        <v/>
      </c>
      <c r="L1580" s="23">
        <f>J1580+K1580</f>
        <v/>
      </c>
      <c r="M1580" s="23">
        <f>MIN(L1580,Settings!$C$25)</f>
        <v/>
      </c>
      <c r="N1580" s="23">
        <f>IF(B1580="IT",L1580*Settings!$C$11+L1580*Settings!$C$12,M1580*Settings!$C$16+M1580*Settings!$C$17+L1580*Settings!$C$18+L1580*Settings!$C$19+L1580*Settings!$C$20+L1580*Settings!$C$21*Settings!$C$22)</f>
        <v/>
      </c>
      <c r="O1580" s="23">
        <f>IF(B1580="IT",J1580/Settings!$C$13,0)</f>
        <v/>
      </c>
      <c r="P1580" s="23">
        <f>L1580+N1580+O1580</f>
        <v/>
      </c>
    </row>
    <row r="1581">
      <c r="A1581" s="5" t="inlineStr">
        <is>
          <t>E02426</t>
        </is>
      </c>
      <c r="B1581" s="5" t="inlineStr">
        <is>
          <t>IT</t>
        </is>
      </c>
      <c r="C1581" s="5" t="inlineStr">
        <is>
          <t>Sales</t>
        </is>
      </c>
      <c r="D1581" s="5" t="inlineStr">
        <is>
          <t>L3</t>
        </is>
      </c>
      <c r="E1581" s="5" t="n">
        <v>1</v>
      </c>
      <c r="F1581" s="5" t="n">
        <v>42350</v>
      </c>
      <c r="G1581" s="41" t="n">
        <v>45834</v>
      </c>
      <c r="H1581" s="41" t="n"/>
      <c r="I1581" s="42">
        <f>IF(H1581="",DATE(2099,12,31),H1581)</f>
        <v/>
      </c>
      <c r="J1581" s="23">
        <f>F1581*E1581</f>
        <v/>
      </c>
      <c r="K1581" s="23">
        <f>J1581*INDEX(Settings!$C$31:$C$36,MATCH(D1581,Settings!$B$31:$B$36,0))</f>
        <v/>
      </c>
      <c r="L1581" s="23">
        <f>J1581+K1581</f>
        <v/>
      </c>
      <c r="M1581" s="23">
        <f>MIN(L1581,Settings!$C$25)</f>
        <v/>
      </c>
      <c r="N1581" s="23">
        <f>IF(B1581="IT",L1581*Settings!$C$11+L1581*Settings!$C$12,M1581*Settings!$C$16+M1581*Settings!$C$17+L1581*Settings!$C$18+L1581*Settings!$C$19+L1581*Settings!$C$20+L1581*Settings!$C$21*Settings!$C$22)</f>
        <v/>
      </c>
      <c r="O1581" s="23">
        <f>IF(B1581="IT",J1581/Settings!$C$13,0)</f>
        <v/>
      </c>
      <c r="P1581" s="23">
        <f>L1581+N1581+O1581</f>
        <v/>
      </c>
    </row>
    <row r="1582">
      <c r="A1582" s="5" t="inlineStr">
        <is>
          <t>E02427</t>
        </is>
      </c>
      <c r="B1582" s="5" t="inlineStr">
        <is>
          <t>PL</t>
        </is>
      </c>
      <c r="C1582" s="5" t="inlineStr">
        <is>
          <t>Customer Service</t>
        </is>
      </c>
      <c r="D1582" s="5" t="inlineStr">
        <is>
          <t>L2</t>
        </is>
      </c>
      <c r="E1582" s="5" t="n">
        <v>1</v>
      </c>
      <c r="F1582" s="5" t="n">
        <v>22000</v>
      </c>
      <c r="G1582" s="41" t="n">
        <v>44867</v>
      </c>
      <c r="H1582" s="41" t="n"/>
      <c r="I1582" s="42">
        <f>IF(H1582="",DATE(2099,12,31),H1582)</f>
        <v/>
      </c>
      <c r="J1582" s="23">
        <f>F1582*E1582</f>
        <v/>
      </c>
      <c r="K1582" s="23">
        <f>J1582*INDEX(Settings!$C$31:$C$36,MATCH(D1582,Settings!$B$31:$B$36,0))</f>
        <v/>
      </c>
      <c r="L1582" s="23">
        <f>J1582+K1582</f>
        <v/>
      </c>
      <c r="M1582" s="23">
        <f>MIN(L1582,Settings!$C$25)</f>
        <v/>
      </c>
      <c r="N1582" s="23">
        <f>IF(B1582="IT",L1582*Settings!$C$11+L1582*Settings!$C$12,M1582*Settings!$C$16+M1582*Settings!$C$17+L1582*Settings!$C$18+L1582*Settings!$C$19+L1582*Settings!$C$20+L1582*Settings!$C$21*Settings!$C$22)</f>
        <v/>
      </c>
      <c r="O1582" s="23">
        <f>IF(B1582="IT",J1582/Settings!$C$13,0)</f>
        <v/>
      </c>
      <c r="P1582" s="23">
        <f>L1582+N1582+O1582</f>
        <v/>
      </c>
    </row>
    <row r="1583">
      <c r="A1583" s="5" t="inlineStr">
        <is>
          <t>E02428</t>
        </is>
      </c>
      <c r="B1583" s="5" t="inlineStr">
        <is>
          <t>PL</t>
        </is>
      </c>
      <c r="C1583" s="5" t="inlineStr">
        <is>
          <t>HR</t>
        </is>
      </c>
      <c r="D1583" s="5" t="inlineStr">
        <is>
          <t>L3</t>
        </is>
      </c>
      <c r="E1583" s="5" t="n">
        <v>0.8</v>
      </c>
      <c r="F1583" s="5" t="n">
        <v>37750</v>
      </c>
      <c r="G1583" s="41" t="n">
        <v>43237</v>
      </c>
      <c r="H1583" s="41" t="n"/>
      <c r="I1583" s="42">
        <f>IF(H1583="",DATE(2099,12,31),H1583)</f>
        <v/>
      </c>
      <c r="J1583" s="23">
        <f>F1583*E1583</f>
        <v/>
      </c>
      <c r="K1583" s="23">
        <f>J1583*INDEX(Settings!$C$31:$C$36,MATCH(D1583,Settings!$B$31:$B$36,0))</f>
        <v/>
      </c>
      <c r="L1583" s="23">
        <f>J1583+K1583</f>
        <v/>
      </c>
      <c r="M1583" s="23">
        <f>MIN(L1583,Settings!$C$25)</f>
        <v/>
      </c>
      <c r="N1583" s="23">
        <f>IF(B1583="IT",L1583*Settings!$C$11+L1583*Settings!$C$12,M1583*Settings!$C$16+M1583*Settings!$C$17+L1583*Settings!$C$18+L1583*Settings!$C$19+L1583*Settings!$C$20+L1583*Settings!$C$21*Settings!$C$22)</f>
        <v/>
      </c>
      <c r="O1583" s="23">
        <f>IF(B1583="IT",J1583/Settings!$C$13,0)</f>
        <v/>
      </c>
      <c r="P1583" s="23">
        <f>L1583+N1583+O1583</f>
        <v/>
      </c>
    </row>
    <row r="1584">
      <c r="A1584" s="5" t="inlineStr">
        <is>
          <t>E02429</t>
        </is>
      </c>
      <c r="B1584" s="5" t="inlineStr">
        <is>
          <t>PL</t>
        </is>
      </c>
      <c r="C1584" s="5" t="inlineStr">
        <is>
          <t>Operations</t>
        </is>
      </c>
      <c r="D1584" s="5" t="inlineStr">
        <is>
          <t>L1</t>
        </is>
      </c>
      <c r="E1584" s="5" t="n">
        <v>1</v>
      </c>
      <c r="F1584" s="5" t="n">
        <v>18200</v>
      </c>
      <c r="G1584" s="41" t="n">
        <v>44677</v>
      </c>
      <c r="H1584" s="41" t="n">
        <v>45883</v>
      </c>
      <c r="I1584" s="42">
        <f>IF(H1584="",DATE(2099,12,31),H1584)</f>
        <v/>
      </c>
      <c r="J1584" s="23">
        <f>F1584*E1584</f>
        <v/>
      </c>
      <c r="K1584" s="23">
        <f>J1584*INDEX(Settings!$C$31:$C$36,MATCH(D1584,Settings!$B$31:$B$36,0))</f>
        <v/>
      </c>
      <c r="L1584" s="23">
        <f>J1584+K1584</f>
        <v/>
      </c>
      <c r="M1584" s="23">
        <f>MIN(L1584,Settings!$C$25)</f>
        <v/>
      </c>
      <c r="N1584" s="23">
        <f>IF(B1584="IT",L1584*Settings!$C$11+L1584*Settings!$C$12,M1584*Settings!$C$16+M1584*Settings!$C$17+L1584*Settings!$C$18+L1584*Settings!$C$19+L1584*Settings!$C$20+L1584*Settings!$C$21*Settings!$C$22)</f>
        <v/>
      </c>
      <c r="O1584" s="23">
        <f>IF(B1584="IT",J1584/Settings!$C$13,0)</f>
        <v/>
      </c>
      <c r="P1584" s="23">
        <f>L1584+N1584+O1584</f>
        <v/>
      </c>
    </row>
    <row r="1585">
      <c r="A1585" s="5" t="inlineStr">
        <is>
          <t>E02431</t>
        </is>
      </c>
      <c r="B1585" s="5" t="inlineStr">
        <is>
          <t>PL</t>
        </is>
      </c>
      <c r="C1585" s="5" t="inlineStr">
        <is>
          <t>Sales</t>
        </is>
      </c>
      <c r="D1585" s="5" t="inlineStr">
        <is>
          <t>L1</t>
        </is>
      </c>
      <c r="E1585" s="5" t="n">
        <v>1</v>
      </c>
      <c r="F1585" s="5" t="n">
        <v>23800</v>
      </c>
      <c r="G1585" s="41" t="n">
        <v>44759</v>
      </c>
      <c r="H1585" s="41" t="n"/>
      <c r="I1585" s="42">
        <f>IF(H1585="",DATE(2099,12,31),H1585)</f>
        <v/>
      </c>
      <c r="J1585" s="23">
        <f>F1585*E1585</f>
        <v/>
      </c>
      <c r="K1585" s="23">
        <f>J1585*INDEX(Settings!$C$31:$C$36,MATCH(D1585,Settings!$B$31:$B$36,0))</f>
        <v/>
      </c>
      <c r="L1585" s="23">
        <f>J1585+K1585</f>
        <v/>
      </c>
      <c r="M1585" s="23">
        <f>MIN(L1585,Settings!$C$25)</f>
        <v/>
      </c>
      <c r="N1585" s="23">
        <f>IF(B1585="IT",L1585*Settings!$C$11+L1585*Settings!$C$12,M1585*Settings!$C$16+M1585*Settings!$C$17+L1585*Settings!$C$18+L1585*Settings!$C$19+L1585*Settings!$C$20+L1585*Settings!$C$21*Settings!$C$22)</f>
        <v/>
      </c>
      <c r="O1585" s="23">
        <f>IF(B1585="IT",J1585/Settings!$C$13,0)</f>
        <v/>
      </c>
      <c r="P1585" s="23">
        <f>L1585+N1585+O1585</f>
        <v/>
      </c>
    </row>
    <row r="1586">
      <c r="A1586" s="5" t="inlineStr">
        <is>
          <t>E02433</t>
        </is>
      </c>
      <c r="B1586" s="5" t="inlineStr">
        <is>
          <t>PL</t>
        </is>
      </c>
      <c r="C1586" s="5" t="inlineStr">
        <is>
          <t>Customer Service</t>
        </is>
      </c>
      <c r="D1586" s="5" t="inlineStr">
        <is>
          <t>L4</t>
        </is>
      </c>
      <c r="E1586" s="5" t="n">
        <v>1</v>
      </c>
      <c r="F1586" s="5" t="n">
        <v>33750</v>
      </c>
      <c r="G1586" s="41" t="n">
        <v>45615</v>
      </c>
      <c r="H1586" s="41" t="n"/>
      <c r="I1586" s="42">
        <f>IF(H1586="",DATE(2099,12,31),H1586)</f>
        <v/>
      </c>
      <c r="J1586" s="23">
        <f>F1586*E1586</f>
        <v/>
      </c>
      <c r="K1586" s="23">
        <f>J1586*INDEX(Settings!$C$31:$C$36,MATCH(D1586,Settings!$B$31:$B$36,0))</f>
        <v/>
      </c>
      <c r="L1586" s="23">
        <f>J1586+K1586</f>
        <v/>
      </c>
      <c r="M1586" s="23">
        <f>MIN(L1586,Settings!$C$25)</f>
        <v/>
      </c>
      <c r="N1586" s="23">
        <f>IF(B1586="IT",L1586*Settings!$C$11+L1586*Settings!$C$12,M1586*Settings!$C$16+M1586*Settings!$C$17+L1586*Settings!$C$18+L1586*Settings!$C$19+L1586*Settings!$C$20+L1586*Settings!$C$21*Settings!$C$22)</f>
        <v/>
      </c>
      <c r="O1586" s="23">
        <f>IF(B1586="IT",J1586/Settings!$C$13,0)</f>
        <v/>
      </c>
      <c r="P1586" s="23">
        <f>L1586+N1586+O1586</f>
        <v/>
      </c>
    </row>
    <row r="1587">
      <c r="A1587" s="5" t="inlineStr">
        <is>
          <t>E02434</t>
        </is>
      </c>
      <c r="B1587" s="5" t="inlineStr">
        <is>
          <t>PL</t>
        </is>
      </c>
      <c r="C1587" s="5" t="inlineStr">
        <is>
          <t>Customer Service</t>
        </is>
      </c>
      <c r="D1587" s="5" t="inlineStr">
        <is>
          <t>L1</t>
        </is>
      </c>
      <c r="E1587" s="5" t="n">
        <v>1</v>
      </c>
      <c r="F1587" s="5" t="n">
        <v>21050</v>
      </c>
      <c r="G1587" s="41" t="n">
        <v>43315</v>
      </c>
      <c r="H1587" s="41" t="n"/>
      <c r="I1587" s="42">
        <f>IF(H1587="",DATE(2099,12,31),H1587)</f>
        <v/>
      </c>
      <c r="J1587" s="23">
        <f>F1587*E1587</f>
        <v/>
      </c>
      <c r="K1587" s="23">
        <f>J1587*INDEX(Settings!$C$31:$C$36,MATCH(D1587,Settings!$B$31:$B$36,0))</f>
        <v/>
      </c>
      <c r="L1587" s="23">
        <f>J1587+K1587</f>
        <v/>
      </c>
      <c r="M1587" s="23">
        <f>MIN(L1587,Settings!$C$25)</f>
        <v/>
      </c>
      <c r="N1587" s="23">
        <f>IF(B1587="IT",L1587*Settings!$C$11+L1587*Settings!$C$12,M1587*Settings!$C$16+M1587*Settings!$C$17+L1587*Settings!$C$18+L1587*Settings!$C$19+L1587*Settings!$C$20+L1587*Settings!$C$21*Settings!$C$22)</f>
        <v/>
      </c>
      <c r="O1587" s="23">
        <f>IF(B1587="IT",J1587/Settings!$C$13,0)</f>
        <v/>
      </c>
      <c r="P1587" s="23">
        <f>L1587+N1587+O1587</f>
        <v/>
      </c>
    </row>
    <row r="1588">
      <c r="A1588" s="5" t="inlineStr">
        <is>
          <t>E02435</t>
        </is>
      </c>
      <c r="B1588" s="5" t="inlineStr">
        <is>
          <t>PL</t>
        </is>
      </c>
      <c r="C1588" s="5" t="inlineStr">
        <is>
          <t>Operations</t>
        </is>
      </c>
      <c r="D1588" s="5" t="inlineStr">
        <is>
          <t>L3</t>
        </is>
      </c>
      <c r="E1588" s="5" t="n">
        <v>0.8</v>
      </c>
      <c r="F1588" s="5" t="n">
        <v>34700</v>
      </c>
      <c r="G1588" s="41" t="n">
        <v>45652</v>
      </c>
      <c r="H1588" s="41" t="n"/>
      <c r="I1588" s="42">
        <f>IF(H1588="",DATE(2099,12,31),H1588)</f>
        <v/>
      </c>
      <c r="J1588" s="23">
        <f>F1588*E1588</f>
        <v/>
      </c>
      <c r="K1588" s="23">
        <f>J1588*INDEX(Settings!$C$31:$C$36,MATCH(D1588,Settings!$B$31:$B$36,0))</f>
        <v/>
      </c>
      <c r="L1588" s="23">
        <f>J1588+K1588</f>
        <v/>
      </c>
      <c r="M1588" s="23">
        <f>MIN(L1588,Settings!$C$25)</f>
        <v/>
      </c>
      <c r="N1588" s="23">
        <f>IF(B1588="IT",L1588*Settings!$C$11+L1588*Settings!$C$12,M1588*Settings!$C$16+M1588*Settings!$C$17+L1588*Settings!$C$18+L1588*Settings!$C$19+L1588*Settings!$C$20+L1588*Settings!$C$21*Settings!$C$22)</f>
        <v/>
      </c>
      <c r="O1588" s="23">
        <f>IF(B1588="IT",J1588/Settings!$C$13,0)</f>
        <v/>
      </c>
      <c r="P1588" s="23">
        <f>L1588+N1588+O1588</f>
        <v/>
      </c>
    </row>
    <row r="1589">
      <c r="A1589" s="5" t="inlineStr">
        <is>
          <t>E02436</t>
        </is>
      </c>
      <c r="B1589" s="5" t="inlineStr">
        <is>
          <t>IT</t>
        </is>
      </c>
      <c r="C1589" s="5" t="inlineStr">
        <is>
          <t>Customer Service</t>
        </is>
      </c>
      <c r="D1589" s="5" t="inlineStr">
        <is>
          <t>L2</t>
        </is>
      </c>
      <c r="E1589" s="5" t="n">
        <v>1</v>
      </c>
      <c r="F1589" s="5" t="n">
        <v>27700</v>
      </c>
      <c r="G1589" s="41" t="n">
        <v>44836</v>
      </c>
      <c r="H1589" s="41" t="n">
        <v>45934</v>
      </c>
      <c r="I1589" s="42">
        <f>IF(H1589="",DATE(2099,12,31),H1589)</f>
        <v/>
      </c>
      <c r="J1589" s="23">
        <f>F1589*E1589</f>
        <v/>
      </c>
      <c r="K1589" s="23">
        <f>J1589*INDEX(Settings!$C$31:$C$36,MATCH(D1589,Settings!$B$31:$B$36,0))</f>
        <v/>
      </c>
      <c r="L1589" s="23">
        <f>J1589+K1589</f>
        <v/>
      </c>
      <c r="M1589" s="23">
        <f>MIN(L1589,Settings!$C$25)</f>
        <v/>
      </c>
      <c r="N1589" s="23">
        <f>IF(B1589="IT",L1589*Settings!$C$11+L1589*Settings!$C$12,M1589*Settings!$C$16+M1589*Settings!$C$17+L1589*Settings!$C$18+L1589*Settings!$C$19+L1589*Settings!$C$20+L1589*Settings!$C$21*Settings!$C$22)</f>
        <v/>
      </c>
      <c r="O1589" s="23">
        <f>IF(B1589="IT",J1589/Settings!$C$13,0)</f>
        <v/>
      </c>
      <c r="P1589" s="23">
        <f>L1589+N1589+O1589</f>
        <v/>
      </c>
    </row>
    <row r="1590">
      <c r="A1590" s="5" t="inlineStr">
        <is>
          <t>E02437</t>
        </is>
      </c>
      <c r="B1590" s="5" t="inlineStr">
        <is>
          <t>PL</t>
        </is>
      </c>
      <c r="C1590" s="5" t="inlineStr">
        <is>
          <t>HR</t>
        </is>
      </c>
      <c r="D1590" s="5" t="inlineStr">
        <is>
          <t>L2</t>
        </is>
      </c>
      <c r="E1590" s="5" t="n">
        <v>1</v>
      </c>
      <c r="F1590" s="5" t="n">
        <v>25000</v>
      </c>
      <c r="G1590" s="41" t="n">
        <v>45608</v>
      </c>
      <c r="H1590" s="41" t="n"/>
      <c r="I1590" s="42">
        <f>IF(H1590="",DATE(2099,12,31),H1590)</f>
        <v/>
      </c>
      <c r="J1590" s="23">
        <f>F1590*E1590</f>
        <v/>
      </c>
      <c r="K1590" s="23">
        <f>J1590*INDEX(Settings!$C$31:$C$36,MATCH(D1590,Settings!$B$31:$B$36,0))</f>
        <v/>
      </c>
      <c r="L1590" s="23">
        <f>J1590+K1590</f>
        <v/>
      </c>
      <c r="M1590" s="23">
        <f>MIN(L1590,Settings!$C$25)</f>
        <v/>
      </c>
      <c r="N1590" s="23">
        <f>IF(B1590="IT",L1590*Settings!$C$11+L1590*Settings!$C$12,M1590*Settings!$C$16+M1590*Settings!$C$17+L1590*Settings!$C$18+L1590*Settings!$C$19+L1590*Settings!$C$20+L1590*Settings!$C$21*Settings!$C$22)</f>
        <v/>
      </c>
      <c r="O1590" s="23">
        <f>IF(B1590="IT",J1590/Settings!$C$13,0)</f>
        <v/>
      </c>
      <c r="P1590" s="23">
        <f>L1590+N1590+O1590</f>
        <v/>
      </c>
    </row>
    <row r="1591">
      <c r="A1591" s="5" t="inlineStr">
        <is>
          <t>E02438</t>
        </is>
      </c>
      <c r="B1591" s="5" t="inlineStr">
        <is>
          <t>IT</t>
        </is>
      </c>
      <c r="C1591" s="5" t="inlineStr">
        <is>
          <t>Finance</t>
        </is>
      </c>
      <c r="D1591" s="5" t="inlineStr">
        <is>
          <t>L1</t>
        </is>
      </c>
      <c r="E1591" s="5" t="n">
        <v>1</v>
      </c>
      <c r="F1591" s="5" t="n">
        <v>25850</v>
      </c>
      <c r="G1591" s="41" t="n">
        <v>45900</v>
      </c>
      <c r="H1591" s="41" t="n">
        <v>45997</v>
      </c>
      <c r="I1591" s="42">
        <f>IF(H1591="",DATE(2099,12,31),H1591)</f>
        <v/>
      </c>
      <c r="J1591" s="23">
        <f>F1591*E1591</f>
        <v/>
      </c>
      <c r="K1591" s="23">
        <f>J1591*INDEX(Settings!$C$31:$C$36,MATCH(D1591,Settings!$B$31:$B$36,0))</f>
        <v/>
      </c>
      <c r="L1591" s="23">
        <f>J1591+K1591</f>
        <v/>
      </c>
      <c r="M1591" s="23">
        <f>MIN(L1591,Settings!$C$25)</f>
        <v/>
      </c>
      <c r="N1591" s="23">
        <f>IF(B1591="IT",L1591*Settings!$C$11+L1591*Settings!$C$12,M1591*Settings!$C$16+M1591*Settings!$C$17+L1591*Settings!$C$18+L1591*Settings!$C$19+L1591*Settings!$C$20+L1591*Settings!$C$21*Settings!$C$22)</f>
        <v/>
      </c>
      <c r="O1591" s="23">
        <f>IF(B1591="IT",J1591/Settings!$C$13,0)</f>
        <v/>
      </c>
      <c r="P1591" s="23">
        <f>L1591+N1591+O1591</f>
        <v/>
      </c>
    </row>
    <row r="1592">
      <c r="A1592" s="5" t="inlineStr">
        <is>
          <t>E02439</t>
        </is>
      </c>
      <c r="B1592" s="5" t="inlineStr">
        <is>
          <t>IT</t>
        </is>
      </c>
      <c r="C1592" s="5" t="inlineStr">
        <is>
          <t>Finance</t>
        </is>
      </c>
      <c r="D1592" s="5" t="inlineStr">
        <is>
          <t>L1</t>
        </is>
      </c>
      <c r="E1592" s="5" t="n">
        <v>1</v>
      </c>
      <c r="F1592" s="5" t="n">
        <v>18850</v>
      </c>
      <c r="G1592" s="41" t="n">
        <v>46000</v>
      </c>
      <c r="H1592" s="41" t="n"/>
      <c r="I1592" s="42">
        <f>IF(H1592="",DATE(2099,12,31),H1592)</f>
        <v/>
      </c>
      <c r="J1592" s="23">
        <f>F1592*E1592</f>
        <v/>
      </c>
      <c r="K1592" s="23">
        <f>J1592*INDEX(Settings!$C$31:$C$36,MATCH(D1592,Settings!$B$31:$B$36,0))</f>
        <v/>
      </c>
      <c r="L1592" s="23">
        <f>J1592+K1592</f>
        <v/>
      </c>
      <c r="M1592" s="23">
        <f>MIN(L1592,Settings!$C$25)</f>
        <v/>
      </c>
      <c r="N1592" s="23">
        <f>IF(B1592="IT",L1592*Settings!$C$11+L1592*Settings!$C$12,M1592*Settings!$C$16+M1592*Settings!$C$17+L1592*Settings!$C$18+L1592*Settings!$C$19+L1592*Settings!$C$20+L1592*Settings!$C$21*Settings!$C$22)</f>
        <v/>
      </c>
      <c r="O1592" s="23">
        <f>IF(B1592="IT",J1592/Settings!$C$13,0)</f>
        <v/>
      </c>
      <c r="P1592" s="23">
        <f>L1592+N1592+O1592</f>
        <v/>
      </c>
    </row>
    <row r="1593">
      <c r="A1593" s="5" t="inlineStr">
        <is>
          <t>E02440</t>
        </is>
      </c>
      <c r="B1593" s="5" t="inlineStr">
        <is>
          <t>PL</t>
        </is>
      </c>
      <c r="C1593" s="5" t="inlineStr">
        <is>
          <t>Finance</t>
        </is>
      </c>
      <c r="D1593" s="5" t="inlineStr">
        <is>
          <t>L1</t>
        </is>
      </c>
      <c r="E1593" s="5" t="n">
        <v>0.8</v>
      </c>
      <c r="F1593" s="5" t="n">
        <v>21850</v>
      </c>
      <c r="G1593" s="41" t="n">
        <v>45213</v>
      </c>
      <c r="H1593" s="41" t="n"/>
      <c r="I1593" s="42">
        <f>IF(H1593="",DATE(2099,12,31),H1593)</f>
        <v/>
      </c>
      <c r="J1593" s="23">
        <f>F1593*E1593</f>
        <v/>
      </c>
      <c r="K1593" s="23">
        <f>J1593*INDEX(Settings!$C$31:$C$36,MATCH(D1593,Settings!$B$31:$B$36,0))</f>
        <v/>
      </c>
      <c r="L1593" s="23">
        <f>J1593+K1593</f>
        <v/>
      </c>
      <c r="M1593" s="23">
        <f>MIN(L1593,Settings!$C$25)</f>
        <v/>
      </c>
      <c r="N1593" s="23">
        <f>IF(B1593="IT",L1593*Settings!$C$11+L1593*Settings!$C$12,M1593*Settings!$C$16+M1593*Settings!$C$17+L1593*Settings!$C$18+L1593*Settings!$C$19+L1593*Settings!$C$20+L1593*Settings!$C$21*Settings!$C$22)</f>
        <v/>
      </c>
      <c r="O1593" s="23">
        <f>IF(B1593="IT",J1593/Settings!$C$13,0)</f>
        <v/>
      </c>
      <c r="P1593" s="23">
        <f>L1593+N1593+O1593</f>
        <v/>
      </c>
    </row>
    <row r="1594">
      <c r="A1594" s="5" t="inlineStr">
        <is>
          <t>E02441</t>
        </is>
      </c>
      <c r="B1594" s="5" t="inlineStr">
        <is>
          <t>PL</t>
        </is>
      </c>
      <c r="C1594" s="5" t="inlineStr">
        <is>
          <t>Operations</t>
        </is>
      </c>
      <c r="D1594" s="5" t="inlineStr">
        <is>
          <t>L2</t>
        </is>
      </c>
      <c r="E1594" s="5" t="n">
        <v>1</v>
      </c>
      <c r="F1594" s="5" t="n">
        <v>22800</v>
      </c>
      <c r="G1594" s="41" t="n">
        <v>45462</v>
      </c>
      <c r="H1594" s="41" t="n"/>
      <c r="I1594" s="42">
        <f>IF(H1594="",DATE(2099,12,31),H1594)</f>
        <v/>
      </c>
      <c r="J1594" s="23">
        <f>F1594*E1594</f>
        <v/>
      </c>
      <c r="K1594" s="23">
        <f>J1594*INDEX(Settings!$C$31:$C$36,MATCH(D1594,Settings!$B$31:$B$36,0))</f>
        <v/>
      </c>
      <c r="L1594" s="23">
        <f>J1594+K1594</f>
        <v/>
      </c>
      <c r="M1594" s="23">
        <f>MIN(L1594,Settings!$C$25)</f>
        <v/>
      </c>
      <c r="N1594" s="23">
        <f>IF(B1594="IT",L1594*Settings!$C$11+L1594*Settings!$C$12,M1594*Settings!$C$16+M1594*Settings!$C$17+L1594*Settings!$C$18+L1594*Settings!$C$19+L1594*Settings!$C$20+L1594*Settings!$C$21*Settings!$C$22)</f>
        <v/>
      </c>
      <c r="O1594" s="23">
        <f>IF(B1594="IT",J1594/Settings!$C$13,0)</f>
        <v/>
      </c>
      <c r="P1594" s="23">
        <f>L1594+N1594+O1594</f>
        <v/>
      </c>
    </row>
    <row r="1595">
      <c r="A1595" s="5" t="inlineStr">
        <is>
          <t>E02443</t>
        </is>
      </c>
      <c r="B1595" s="5" t="inlineStr">
        <is>
          <t>IT</t>
        </is>
      </c>
      <c r="C1595" s="5" t="inlineStr">
        <is>
          <t>Customer Service</t>
        </is>
      </c>
      <c r="D1595" s="5" t="inlineStr">
        <is>
          <t>L2</t>
        </is>
      </c>
      <c r="E1595" s="5" t="n">
        <v>1</v>
      </c>
      <c r="F1595" s="5" t="n">
        <v>27200</v>
      </c>
      <c r="G1595" s="41" t="n">
        <v>45785</v>
      </c>
      <c r="H1595" s="41" t="n"/>
      <c r="I1595" s="42">
        <f>IF(H1595="",DATE(2099,12,31),H1595)</f>
        <v/>
      </c>
      <c r="J1595" s="23">
        <f>F1595*E1595</f>
        <v/>
      </c>
      <c r="K1595" s="23">
        <f>J1595*INDEX(Settings!$C$31:$C$36,MATCH(D1595,Settings!$B$31:$B$36,0))</f>
        <v/>
      </c>
      <c r="L1595" s="23">
        <f>J1595+K1595</f>
        <v/>
      </c>
      <c r="M1595" s="23">
        <f>MIN(L1595,Settings!$C$25)</f>
        <v/>
      </c>
      <c r="N1595" s="23">
        <f>IF(B1595="IT",L1595*Settings!$C$11+L1595*Settings!$C$12,M1595*Settings!$C$16+M1595*Settings!$C$17+L1595*Settings!$C$18+L1595*Settings!$C$19+L1595*Settings!$C$20+L1595*Settings!$C$21*Settings!$C$22)</f>
        <v/>
      </c>
      <c r="O1595" s="23">
        <f>IF(B1595="IT",J1595/Settings!$C$13,0)</f>
        <v/>
      </c>
      <c r="P1595" s="23">
        <f>L1595+N1595+O1595</f>
        <v/>
      </c>
    </row>
    <row r="1596">
      <c r="A1596" s="5" t="inlineStr">
        <is>
          <t>E02447</t>
        </is>
      </c>
      <c r="B1596" s="5" t="inlineStr">
        <is>
          <t>IT</t>
        </is>
      </c>
      <c r="C1596" s="5" t="inlineStr">
        <is>
          <t>Tech</t>
        </is>
      </c>
      <c r="D1596" s="5" t="inlineStr">
        <is>
          <t>L4</t>
        </is>
      </c>
      <c r="E1596" s="5" t="n">
        <v>1</v>
      </c>
      <c r="F1596" s="5" t="n">
        <v>68200</v>
      </c>
      <c r="G1596" s="41" t="n">
        <v>43628</v>
      </c>
      <c r="H1596" s="41" t="n"/>
      <c r="I1596" s="42">
        <f>IF(H1596="",DATE(2099,12,31),H1596)</f>
        <v/>
      </c>
      <c r="J1596" s="23">
        <f>F1596*E1596</f>
        <v/>
      </c>
      <c r="K1596" s="23">
        <f>J1596*INDEX(Settings!$C$31:$C$36,MATCH(D1596,Settings!$B$31:$B$36,0))</f>
        <v/>
      </c>
      <c r="L1596" s="23">
        <f>J1596+K1596</f>
        <v/>
      </c>
      <c r="M1596" s="23">
        <f>MIN(L1596,Settings!$C$25)</f>
        <v/>
      </c>
      <c r="N1596" s="23">
        <f>IF(B1596="IT",L1596*Settings!$C$11+L1596*Settings!$C$12,M1596*Settings!$C$16+M1596*Settings!$C$17+L1596*Settings!$C$18+L1596*Settings!$C$19+L1596*Settings!$C$20+L1596*Settings!$C$21*Settings!$C$22)</f>
        <v/>
      </c>
      <c r="O1596" s="23">
        <f>IF(B1596="IT",J1596/Settings!$C$13,0)</f>
        <v/>
      </c>
      <c r="P1596" s="23">
        <f>L1596+N1596+O1596</f>
        <v/>
      </c>
    </row>
    <row r="1597">
      <c r="A1597" s="5" t="inlineStr">
        <is>
          <t>E02448</t>
        </is>
      </c>
      <c r="B1597" s="5" t="inlineStr">
        <is>
          <t>IT</t>
        </is>
      </c>
      <c r="C1597" s="5" t="inlineStr">
        <is>
          <t>Operations</t>
        </is>
      </c>
      <c r="D1597" s="5" t="inlineStr">
        <is>
          <t>L2</t>
        </is>
      </c>
      <c r="E1597" s="5" t="n">
        <v>1</v>
      </c>
      <c r="F1597" s="5" t="n">
        <v>35600</v>
      </c>
      <c r="G1597" s="41" t="n">
        <v>45652</v>
      </c>
      <c r="H1597" s="41" t="n"/>
      <c r="I1597" s="42">
        <f>IF(H1597="",DATE(2099,12,31),H1597)</f>
        <v/>
      </c>
      <c r="J1597" s="23">
        <f>F1597*E1597</f>
        <v/>
      </c>
      <c r="K1597" s="23">
        <f>J1597*INDEX(Settings!$C$31:$C$36,MATCH(D1597,Settings!$B$31:$B$36,0))</f>
        <v/>
      </c>
      <c r="L1597" s="23">
        <f>J1597+K1597</f>
        <v/>
      </c>
      <c r="M1597" s="23">
        <f>MIN(L1597,Settings!$C$25)</f>
        <v/>
      </c>
      <c r="N1597" s="23">
        <f>IF(B1597="IT",L1597*Settings!$C$11+L1597*Settings!$C$12,M1597*Settings!$C$16+M1597*Settings!$C$17+L1597*Settings!$C$18+L1597*Settings!$C$19+L1597*Settings!$C$20+L1597*Settings!$C$21*Settings!$C$22)</f>
        <v/>
      </c>
      <c r="O1597" s="23">
        <f>IF(B1597="IT",J1597/Settings!$C$13,0)</f>
        <v/>
      </c>
      <c r="P1597" s="23">
        <f>L1597+N1597+O1597</f>
        <v/>
      </c>
    </row>
    <row r="1598">
      <c r="A1598" s="5" t="inlineStr">
        <is>
          <t>E02449</t>
        </is>
      </c>
      <c r="B1598" s="5" t="inlineStr">
        <is>
          <t>IT</t>
        </is>
      </c>
      <c r="C1598" s="5" t="inlineStr">
        <is>
          <t>Customer Service</t>
        </is>
      </c>
      <c r="D1598" s="5" t="inlineStr">
        <is>
          <t>L2</t>
        </is>
      </c>
      <c r="E1598" s="5" t="n">
        <v>1</v>
      </c>
      <c r="F1598" s="5" t="n">
        <v>25650</v>
      </c>
      <c r="G1598" s="41" t="n">
        <v>45096</v>
      </c>
      <c r="H1598" s="41" t="n"/>
      <c r="I1598" s="42">
        <f>IF(H1598="",DATE(2099,12,31),H1598)</f>
        <v/>
      </c>
      <c r="J1598" s="23">
        <f>F1598*E1598</f>
        <v/>
      </c>
      <c r="K1598" s="23">
        <f>J1598*INDEX(Settings!$C$31:$C$36,MATCH(D1598,Settings!$B$31:$B$36,0))</f>
        <v/>
      </c>
      <c r="L1598" s="23">
        <f>J1598+K1598</f>
        <v/>
      </c>
      <c r="M1598" s="23">
        <f>MIN(L1598,Settings!$C$25)</f>
        <v/>
      </c>
      <c r="N1598" s="23">
        <f>IF(B1598="IT",L1598*Settings!$C$11+L1598*Settings!$C$12,M1598*Settings!$C$16+M1598*Settings!$C$17+L1598*Settings!$C$18+L1598*Settings!$C$19+L1598*Settings!$C$20+L1598*Settings!$C$21*Settings!$C$22)</f>
        <v/>
      </c>
      <c r="O1598" s="23">
        <f>IF(B1598="IT",J1598/Settings!$C$13,0)</f>
        <v/>
      </c>
      <c r="P1598" s="23">
        <f>L1598+N1598+O1598</f>
        <v/>
      </c>
    </row>
    <row r="1599">
      <c r="A1599" s="5" t="inlineStr">
        <is>
          <t>E02451</t>
        </is>
      </c>
      <c r="B1599" s="5" t="inlineStr">
        <is>
          <t>PL</t>
        </is>
      </c>
      <c r="C1599" s="5" t="inlineStr">
        <is>
          <t>Tech</t>
        </is>
      </c>
      <c r="D1599" s="5" t="inlineStr">
        <is>
          <t>L3</t>
        </is>
      </c>
      <c r="E1599" s="5" t="n">
        <v>1</v>
      </c>
      <c r="F1599" s="5" t="n">
        <v>33850</v>
      </c>
      <c r="G1599" s="41" t="n">
        <v>46096</v>
      </c>
      <c r="H1599" s="41" t="n"/>
      <c r="I1599" s="42">
        <f>IF(H1599="",DATE(2099,12,31),H1599)</f>
        <v/>
      </c>
      <c r="J1599" s="23">
        <f>F1599*E1599</f>
        <v/>
      </c>
      <c r="K1599" s="23">
        <f>J1599*INDEX(Settings!$C$31:$C$36,MATCH(D1599,Settings!$B$31:$B$36,0))</f>
        <v/>
      </c>
      <c r="L1599" s="23">
        <f>J1599+K1599</f>
        <v/>
      </c>
      <c r="M1599" s="23">
        <f>MIN(L1599,Settings!$C$25)</f>
        <v/>
      </c>
      <c r="N1599" s="23">
        <f>IF(B1599="IT",L1599*Settings!$C$11+L1599*Settings!$C$12,M1599*Settings!$C$16+M1599*Settings!$C$17+L1599*Settings!$C$18+L1599*Settings!$C$19+L1599*Settings!$C$20+L1599*Settings!$C$21*Settings!$C$22)</f>
        <v/>
      </c>
      <c r="O1599" s="23">
        <f>IF(B1599="IT",J1599/Settings!$C$13,0)</f>
        <v/>
      </c>
      <c r="P1599" s="23">
        <f>L1599+N1599+O1599</f>
        <v/>
      </c>
    </row>
    <row r="1600">
      <c r="A1600" s="5" t="inlineStr">
        <is>
          <t>E02454</t>
        </is>
      </c>
      <c r="B1600" s="5" t="inlineStr">
        <is>
          <t>PL</t>
        </is>
      </c>
      <c r="C1600" s="5" t="inlineStr">
        <is>
          <t>Tech</t>
        </is>
      </c>
      <c r="D1600" s="5" t="inlineStr">
        <is>
          <t>L5</t>
        </is>
      </c>
      <c r="E1600" s="5" t="n">
        <v>1</v>
      </c>
      <c r="F1600" s="5" t="n">
        <v>83000</v>
      </c>
      <c r="G1600" s="41" t="n">
        <v>45786</v>
      </c>
      <c r="H1600" s="41" t="n">
        <v>46026</v>
      </c>
      <c r="I1600" s="42">
        <f>IF(H1600="",DATE(2099,12,31),H1600)</f>
        <v/>
      </c>
      <c r="J1600" s="23">
        <f>F1600*E1600</f>
        <v/>
      </c>
      <c r="K1600" s="23">
        <f>J1600*INDEX(Settings!$C$31:$C$36,MATCH(D1600,Settings!$B$31:$B$36,0))</f>
        <v/>
      </c>
      <c r="L1600" s="23">
        <f>J1600+K1600</f>
        <v/>
      </c>
      <c r="M1600" s="23">
        <f>MIN(L1600,Settings!$C$25)</f>
        <v/>
      </c>
      <c r="N1600" s="23">
        <f>IF(B1600="IT",L1600*Settings!$C$11+L1600*Settings!$C$12,M1600*Settings!$C$16+M1600*Settings!$C$17+L1600*Settings!$C$18+L1600*Settings!$C$19+L1600*Settings!$C$20+L1600*Settings!$C$21*Settings!$C$22)</f>
        <v/>
      </c>
      <c r="O1600" s="23">
        <f>IF(B1600="IT",J1600/Settings!$C$13,0)</f>
        <v/>
      </c>
      <c r="P1600" s="23">
        <f>L1600+N1600+O1600</f>
        <v/>
      </c>
    </row>
    <row r="1601">
      <c r="A1601" s="5" t="inlineStr">
        <is>
          <t>E02455</t>
        </is>
      </c>
      <c r="B1601" s="5" t="inlineStr">
        <is>
          <t>IT</t>
        </is>
      </c>
      <c r="C1601" s="5" t="inlineStr">
        <is>
          <t>Tech</t>
        </is>
      </c>
      <c r="D1601" s="5" t="inlineStr">
        <is>
          <t>L1</t>
        </is>
      </c>
      <c r="E1601" s="5" t="n">
        <v>1</v>
      </c>
      <c r="F1601" s="5" t="n">
        <v>32950</v>
      </c>
      <c r="G1601" s="41" t="n">
        <v>44438</v>
      </c>
      <c r="H1601" s="41" t="n"/>
      <c r="I1601" s="42">
        <f>IF(H1601="",DATE(2099,12,31),H1601)</f>
        <v/>
      </c>
      <c r="J1601" s="23">
        <f>F1601*E1601</f>
        <v/>
      </c>
      <c r="K1601" s="23">
        <f>J1601*INDEX(Settings!$C$31:$C$36,MATCH(D1601,Settings!$B$31:$B$36,0))</f>
        <v/>
      </c>
      <c r="L1601" s="23">
        <f>J1601+K1601</f>
        <v/>
      </c>
      <c r="M1601" s="23">
        <f>MIN(L1601,Settings!$C$25)</f>
        <v/>
      </c>
      <c r="N1601" s="23">
        <f>IF(B1601="IT",L1601*Settings!$C$11+L1601*Settings!$C$12,M1601*Settings!$C$16+M1601*Settings!$C$17+L1601*Settings!$C$18+L1601*Settings!$C$19+L1601*Settings!$C$20+L1601*Settings!$C$21*Settings!$C$22)</f>
        <v/>
      </c>
      <c r="O1601" s="23">
        <f>IF(B1601="IT",J1601/Settings!$C$13,0)</f>
        <v/>
      </c>
      <c r="P1601" s="23">
        <f>L1601+N1601+O1601</f>
        <v/>
      </c>
    </row>
    <row r="1602">
      <c r="A1602" s="5" t="inlineStr">
        <is>
          <t>E02456</t>
        </is>
      </c>
      <c r="B1602" s="5" t="inlineStr">
        <is>
          <t>IT</t>
        </is>
      </c>
      <c r="C1602" s="5" t="inlineStr">
        <is>
          <t>Customer Service</t>
        </is>
      </c>
      <c r="D1602" s="5" t="inlineStr">
        <is>
          <t>L2</t>
        </is>
      </c>
      <c r="E1602" s="5" t="n">
        <v>1</v>
      </c>
      <c r="F1602" s="5" t="n">
        <v>29950</v>
      </c>
      <c r="G1602" s="41" t="n">
        <v>45909</v>
      </c>
      <c r="H1602" s="41" t="n"/>
      <c r="I1602" s="42">
        <f>IF(H1602="",DATE(2099,12,31),H1602)</f>
        <v/>
      </c>
      <c r="J1602" s="23">
        <f>F1602*E1602</f>
        <v/>
      </c>
      <c r="K1602" s="23">
        <f>J1602*INDEX(Settings!$C$31:$C$36,MATCH(D1602,Settings!$B$31:$B$36,0))</f>
        <v/>
      </c>
      <c r="L1602" s="23">
        <f>J1602+K1602</f>
        <v/>
      </c>
      <c r="M1602" s="23">
        <f>MIN(L1602,Settings!$C$25)</f>
        <v/>
      </c>
      <c r="N1602" s="23">
        <f>IF(B1602="IT",L1602*Settings!$C$11+L1602*Settings!$C$12,M1602*Settings!$C$16+M1602*Settings!$C$17+L1602*Settings!$C$18+L1602*Settings!$C$19+L1602*Settings!$C$20+L1602*Settings!$C$21*Settings!$C$22)</f>
        <v/>
      </c>
      <c r="O1602" s="23">
        <f>IF(B1602="IT",J1602/Settings!$C$13,0)</f>
        <v/>
      </c>
      <c r="P1602" s="23">
        <f>L1602+N1602+O1602</f>
        <v/>
      </c>
    </row>
    <row r="1603">
      <c r="A1603" s="5" t="inlineStr">
        <is>
          <t>E02458</t>
        </is>
      </c>
      <c r="B1603" s="5" t="inlineStr">
        <is>
          <t>PL</t>
        </is>
      </c>
      <c r="C1603" s="5" t="inlineStr">
        <is>
          <t>Tech</t>
        </is>
      </c>
      <c r="D1603" s="5" t="inlineStr">
        <is>
          <t>L3</t>
        </is>
      </c>
      <c r="E1603" s="5" t="n">
        <v>1</v>
      </c>
      <c r="F1603" s="5" t="n">
        <v>44000</v>
      </c>
      <c r="G1603" s="41" t="n">
        <v>45768</v>
      </c>
      <c r="H1603" s="41" t="n"/>
      <c r="I1603" s="42">
        <f>IF(H1603="",DATE(2099,12,31),H1603)</f>
        <v/>
      </c>
      <c r="J1603" s="23">
        <f>F1603*E1603</f>
        <v/>
      </c>
      <c r="K1603" s="23">
        <f>J1603*INDEX(Settings!$C$31:$C$36,MATCH(D1603,Settings!$B$31:$B$36,0))</f>
        <v/>
      </c>
      <c r="L1603" s="23">
        <f>J1603+K1603</f>
        <v/>
      </c>
      <c r="M1603" s="23">
        <f>MIN(L1603,Settings!$C$25)</f>
        <v/>
      </c>
      <c r="N1603" s="23">
        <f>IF(B1603="IT",L1603*Settings!$C$11+L1603*Settings!$C$12,M1603*Settings!$C$16+M1603*Settings!$C$17+L1603*Settings!$C$18+L1603*Settings!$C$19+L1603*Settings!$C$20+L1603*Settings!$C$21*Settings!$C$22)</f>
        <v/>
      </c>
      <c r="O1603" s="23">
        <f>IF(B1603="IT",J1603/Settings!$C$13,0)</f>
        <v/>
      </c>
      <c r="P1603" s="23">
        <f>L1603+N1603+O1603</f>
        <v/>
      </c>
    </row>
    <row r="1604">
      <c r="A1604" s="5" t="inlineStr">
        <is>
          <t>E02459</t>
        </is>
      </c>
      <c r="B1604" s="5" t="inlineStr">
        <is>
          <t>PL</t>
        </is>
      </c>
      <c r="C1604" s="5" t="inlineStr">
        <is>
          <t>Customer Service</t>
        </is>
      </c>
      <c r="D1604" s="5" t="inlineStr">
        <is>
          <t>L1</t>
        </is>
      </c>
      <c r="E1604" s="5" t="n">
        <v>1</v>
      </c>
      <c r="F1604" s="5" t="n">
        <v>16650</v>
      </c>
      <c r="G1604" s="41" t="n">
        <v>45961</v>
      </c>
      <c r="H1604" s="41" t="n"/>
      <c r="I1604" s="42">
        <f>IF(H1604="",DATE(2099,12,31),H1604)</f>
        <v/>
      </c>
      <c r="J1604" s="23">
        <f>F1604*E1604</f>
        <v/>
      </c>
      <c r="K1604" s="23">
        <f>J1604*INDEX(Settings!$C$31:$C$36,MATCH(D1604,Settings!$B$31:$B$36,0))</f>
        <v/>
      </c>
      <c r="L1604" s="23">
        <f>J1604+K1604</f>
        <v/>
      </c>
      <c r="M1604" s="23">
        <f>MIN(L1604,Settings!$C$25)</f>
        <v/>
      </c>
      <c r="N1604" s="23">
        <f>IF(B1604="IT",L1604*Settings!$C$11+L1604*Settings!$C$12,M1604*Settings!$C$16+M1604*Settings!$C$17+L1604*Settings!$C$18+L1604*Settings!$C$19+L1604*Settings!$C$20+L1604*Settings!$C$21*Settings!$C$22)</f>
        <v/>
      </c>
      <c r="O1604" s="23">
        <f>IF(B1604="IT",J1604/Settings!$C$13,0)</f>
        <v/>
      </c>
      <c r="P1604" s="23">
        <f>L1604+N1604+O1604</f>
        <v/>
      </c>
    </row>
    <row r="1605">
      <c r="A1605" s="5" t="inlineStr">
        <is>
          <t>E02461</t>
        </is>
      </c>
      <c r="B1605" s="5" t="inlineStr">
        <is>
          <t>IT</t>
        </is>
      </c>
      <c r="C1605" s="5" t="inlineStr">
        <is>
          <t>Customer Service</t>
        </is>
      </c>
      <c r="D1605" s="5" t="inlineStr">
        <is>
          <t>L3</t>
        </is>
      </c>
      <c r="E1605" s="5" t="n">
        <v>0.8</v>
      </c>
      <c r="F1605" s="5" t="n">
        <v>30750</v>
      </c>
      <c r="G1605" s="41" t="n">
        <v>45798</v>
      </c>
      <c r="H1605" s="41" t="n">
        <v>46196</v>
      </c>
      <c r="I1605" s="42">
        <f>IF(H1605="",DATE(2099,12,31),H1605)</f>
        <v/>
      </c>
      <c r="J1605" s="23">
        <f>F1605*E1605</f>
        <v/>
      </c>
      <c r="K1605" s="23">
        <f>J1605*INDEX(Settings!$C$31:$C$36,MATCH(D1605,Settings!$B$31:$B$36,0))</f>
        <v/>
      </c>
      <c r="L1605" s="23">
        <f>J1605+K1605</f>
        <v/>
      </c>
      <c r="M1605" s="23">
        <f>MIN(L1605,Settings!$C$25)</f>
        <v/>
      </c>
      <c r="N1605" s="23">
        <f>IF(B1605="IT",L1605*Settings!$C$11+L1605*Settings!$C$12,M1605*Settings!$C$16+M1605*Settings!$C$17+L1605*Settings!$C$18+L1605*Settings!$C$19+L1605*Settings!$C$20+L1605*Settings!$C$21*Settings!$C$22)</f>
        <v/>
      </c>
      <c r="O1605" s="23">
        <f>IF(B1605="IT",J1605/Settings!$C$13,0)</f>
        <v/>
      </c>
      <c r="P1605" s="23">
        <f>L1605+N1605+O1605</f>
        <v/>
      </c>
    </row>
    <row r="1606">
      <c r="A1606" s="5" t="inlineStr">
        <is>
          <t>E02462</t>
        </is>
      </c>
      <c r="B1606" s="5" t="inlineStr">
        <is>
          <t>IT</t>
        </is>
      </c>
      <c r="C1606" s="5" t="inlineStr">
        <is>
          <t>Operations</t>
        </is>
      </c>
      <c r="D1606" s="5" t="inlineStr">
        <is>
          <t>L1</t>
        </is>
      </c>
      <c r="E1606" s="5" t="n">
        <v>1</v>
      </c>
      <c r="F1606" s="5" t="n">
        <v>25400</v>
      </c>
      <c r="G1606" s="41" t="n">
        <v>41130</v>
      </c>
      <c r="H1606" s="41" t="n"/>
      <c r="I1606" s="42">
        <f>IF(H1606="",DATE(2099,12,31),H1606)</f>
        <v/>
      </c>
      <c r="J1606" s="23">
        <f>F1606*E1606</f>
        <v/>
      </c>
      <c r="K1606" s="23">
        <f>J1606*INDEX(Settings!$C$31:$C$36,MATCH(D1606,Settings!$B$31:$B$36,0))</f>
        <v/>
      </c>
      <c r="L1606" s="23">
        <f>J1606+K1606</f>
        <v/>
      </c>
      <c r="M1606" s="23">
        <f>MIN(L1606,Settings!$C$25)</f>
        <v/>
      </c>
      <c r="N1606" s="23">
        <f>IF(B1606="IT",L1606*Settings!$C$11+L1606*Settings!$C$12,M1606*Settings!$C$16+M1606*Settings!$C$17+L1606*Settings!$C$18+L1606*Settings!$C$19+L1606*Settings!$C$20+L1606*Settings!$C$21*Settings!$C$22)</f>
        <v/>
      </c>
      <c r="O1606" s="23">
        <f>IF(B1606="IT",J1606/Settings!$C$13,0)</f>
        <v/>
      </c>
      <c r="P1606" s="23">
        <f>L1606+N1606+O1606</f>
        <v/>
      </c>
    </row>
    <row r="1607">
      <c r="A1607" s="5" t="inlineStr">
        <is>
          <t>E02463</t>
        </is>
      </c>
      <c r="B1607" s="5" t="inlineStr">
        <is>
          <t>IT</t>
        </is>
      </c>
      <c r="C1607" s="5" t="inlineStr">
        <is>
          <t>Operations</t>
        </is>
      </c>
      <c r="D1607" s="5" t="inlineStr">
        <is>
          <t>L3</t>
        </is>
      </c>
      <c r="E1607" s="5" t="n">
        <v>0.8</v>
      </c>
      <c r="F1607" s="5" t="n">
        <v>43500</v>
      </c>
      <c r="G1607" s="41" t="n">
        <v>43998</v>
      </c>
      <c r="H1607" s="41" t="n"/>
      <c r="I1607" s="42">
        <f>IF(H1607="",DATE(2099,12,31),H1607)</f>
        <v/>
      </c>
      <c r="J1607" s="23">
        <f>F1607*E1607</f>
        <v/>
      </c>
      <c r="K1607" s="23">
        <f>J1607*INDEX(Settings!$C$31:$C$36,MATCH(D1607,Settings!$B$31:$B$36,0))</f>
        <v/>
      </c>
      <c r="L1607" s="23">
        <f>J1607+K1607</f>
        <v/>
      </c>
      <c r="M1607" s="23">
        <f>MIN(L1607,Settings!$C$25)</f>
        <v/>
      </c>
      <c r="N1607" s="23">
        <f>IF(B1607="IT",L1607*Settings!$C$11+L1607*Settings!$C$12,M1607*Settings!$C$16+M1607*Settings!$C$17+L1607*Settings!$C$18+L1607*Settings!$C$19+L1607*Settings!$C$20+L1607*Settings!$C$21*Settings!$C$22)</f>
        <v/>
      </c>
      <c r="O1607" s="23">
        <f>IF(B1607="IT",J1607/Settings!$C$13,0)</f>
        <v/>
      </c>
      <c r="P1607" s="23">
        <f>L1607+N1607+O1607</f>
        <v/>
      </c>
    </row>
    <row r="1608">
      <c r="A1608" s="5" t="inlineStr">
        <is>
          <t>E02465</t>
        </is>
      </c>
      <c r="B1608" s="5" t="inlineStr">
        <is>
          <t>IT</t>
        </is>
      </c>
      <c r="C1608" s="5" t="inlineStr">
        <is>
          <t>Tech</t>
        </is>
      </c>
      <c r="D1608" s="5" t="inlineStr">
        <is>
          <t>L1</t>
        </is>
      </c>
      <c r="E1608" s="5" t="n">
        <v>1</v>
      </c>
      <c r="F1608" s="5" t="n">
        <v>33450</v>
      </c>
      <c r="G1608" s="41" t="n">
        <v>43540</v>
      </c>
      <c r="H1608" s="41" t="n"/>
      <c r="I1608" s="42">
        <f>IF(H1608="",DATE(2099,12,31),H1608)</f>
        <v/>
      </c>
      <c r="J1608" s="23">
        <f>F1608*E1608</f>
        <v/>
      </c>
      <c r="K1608" s="23">
        <f>J1608*INDEX(Settings!$C$31:$C$36,MATCH(D1608,Settings!$B$31:$B$36,0))</f>
        <v/>
      </c>
      <c r="L1608" s="23">
        <f>J1608+K1608</f>
        <v/>
      </c>
      <c r="M1608" s="23">
        <f>MIN(L1608,Settings!$C$25)</f>
        <v/>
      </c>
      <c r="N1608" s="23">
        <f>IF(B1608="IT",L1608*Settings!$C$11+L1608*Settings!$C$12,M1608*Settings!$C$16+M1608*Settings!$C$17+L1608*Settings!$C$18+L1608*Settings!$C$19+L1608*Settings!$C$20+L1608*Settings!$C$21*Settings!$C$22)</f>
        <v/>
      </c>
      <c r="O1608" s="23">
        <f>IF(B1608="IT",J1608/Settings!$C$13,0)</f>
        <v/>
      </c>
      <c r="P1608" s="23">
        <f>L1608+N1608+O1608</f>
        <v/>
      </c>
    </row>
    <row r="1609">
      <c r="A1609" s="5" t="inlineStr">
        <is>
          <t>E02469</t>
        </is>
      </c>
      <c r="B1609" s="5" t="inlineStr">
        <is>
          <t>IT</t>
        </is>
      </c>
      <c r="C1609" s="5" t="inlineStr">
        <is>
          <t>Customer Service</t>
        </is>
      </c>
      <c r="D1609" s="5" t="inlineStr">
        <is>
          <t>L3</t>
        </is>
      </c>
      <c r="E1609" s="5" t="n">
        <v>1</v>
      </c>
      <c r="F1609" s="5" t="n">
        <v>37200</v>
      </c>
      <c r="G1609" s="41" t="n">
        <v>45823</v>
      </c>
      <c r="H1609" s="41" t="n"/>
      <c r="I1609" s="42">
        <f>IF(H1609="",DATE(2099,12,31),H1609)</f>
        <v/>
      </c>
      <c r="J1609" s="23">
        <f>F1609*E1609</f>
        <v/>
      </c>
      <c r="K1609" s="23">
        <f>J1609*INDEX(Settings!$C$31:$C$36,MATCH(D1609,Settings!$B$31:$B$36,0))</f>
        <v/>
      </c>
      <c r="L1609" s="23">
        <f>J1609+K1609</f>
        <v/>
      </c>
      <c r="M1609" s="23">
        <f>MIN(L1609,Settings!$C$25)</f>
        <v/>
      </c>
      <c r="N1609" s="23">
        <f>IF(B1609="IT",L1609*Settings!$C$11+L1609*Settings!$C$12,M1609*Settings!$C$16+M1609*Settings!$C$17+L1609*Settings!$C$18+L1609*Settings!$C$19+L1609*Settings!$C$20+L1609*Settings!$C$21*Settings!$C$22)</f>
        <v/>
      </c>
      <c r="O1609" s="23">
        <f>IF(B1609="IT",J1609/Settings!$C$13,0)</f>
        <v/>
      </c>
      <c r="P1609" s="23">
        <f>L1609+N1609+O1609</f>
        <v/>
      </c>
    </row>
    <row r="1610">
      <c r="A1610" s="5" t="inlineStr">
        <is>
          <t>E02471</t>
        </is>
      </c>
      <c r="B1610" s="5" t="inlineStr">
        <is>
          <t>PL</t>
        </is>
      </c>
      <c r="C1610" s="5" t="inlineStr">
        <is>
          <t>Tech</t>
        </is>
      </c>
      <c r="D1610" s="5" t="inlineStr">
        <is>
          <t>L3</t>
        </is>
      </c>
      <c r="E1610" s="5" t="n">
        <v>1</v>
      </c>
      <c r="F1610" s="5" t="n">
        <v>33650</v>
      </c>
      <c r="G1610" s="41" t="n">
        <v>46105</v>
      </c>
      <c r="H1610" s="41" t="n">
        <v>46160</v>
      </c>
      <c r="I1610" s="42">
        <f>IF(H1610="",DATE(2099,12,31),H1610)</f>
        <v/>
      </c>
      <c r="J1610" s="23">
        <f>F1610*E1610</f>
        <v/>
      </c>
      <c r="K1610" s="23">
        <f>J1610*INDEX(Settings!$C$31:$C$36,MATCH(D1610,Settings!$B$31:$B$36,0))</f>
        <v/>
      </c>
      <c r="L1610" s="23">
        <f>J1610+K1610</f>
        <v/>
      </c>
      <c r="M1610" s="23">
        <f>MIN(L1610,Settings!$C$25)</f>
        <v/>
      </c>
      <c r="N1610" s="23">
        <f>IF(B1610="IT",L1610*Settings!$C$11+L1610*Settings!$C$12,M1610*Settings!$C$16+M1610*Settings!$C$17+L1610*Settings!$C$18+L1610*Settings!$C$19+L1610*Settings!$C$20+L1610*Settings!$C$21*Settings!$C$22)</f>
        <v/>
      </c>
      <c r="O1610" s="23">
        <f>IF(B1610="IT",J1610/Settings!$C$13,0)</f>
        <v/>
      </c>
      <c r="P1610" s="23">
        <f>L1610+N1610+O1610</f>
        <v/>
      </c>
    </row>
    <row r="1611">
      <c r="A1611" s="5" t="inlineStr">
        <is>
          <t>E02472</t>
        </is>
      </c>
      <c r="B1611" s="5" t="inlineStr">
        <is>
          <t>IT</t>
        </is>
      </c>
      <c r="C1611" s="5" t="inlineStr">
        <is>
          <t>Tech</t>
        </is>
      </c>
      <c r="D1611" s="5" t="inlineStr">
        <is>
          <t>L2</t>
        </is>
      </c>
      <c r="E1611" s="5" t="n">
        <v>1</v>
      </c>
      <c r="F1611" s="5" t="n">
        <v>47600</v>
      </c>
      <c r="G1611" s="41" t="n">
        <v>45214</v>
      </c>
      <c r="H1611" s="41" t="n"/>
      <c r="I1611" s="42">
        <f>IF(H1611="",DATE(2099,12,31),H1611)</f>
        <v/>
      </c>
      <c r="J1611" s="23">
        <f>F1611*E1611</f>
        <v/>
      </c>
      <c r="K1611" s="23">
        <f>J1611*INDEX(Settings!$C$31:$C$36,MATCH(D1611,Settings!$B$31:$B$36,0))</f>
        <v/>
      </c>
      <c r="L1611" s="23">
        <f>J1611+K1611</f>
        <v/>
      </c>
      <c r="M1611" s="23">
        <f>MIN(L1611,Settings!$C$25)</f>
        <v/>
      </c>
      <c r="N1611" s="23">
        <f>IF(B1611="IT",L1611*Settings!$C$11+L1611*Settings!$C$12,M1611*Settings!$C$16+M1611*Settings!$C$17+L1611*Settings!$C$18+L1611*Settings!$C$19+L1611*Settings!$C$20+L1611*Settings!$C$21*Settings!$C$22)</f>
        <v/>
      </c>
      <c r="O1611" s="23">
        <f>IF(B1611="IT",J1611/Settings!$C$13,0)</f>
        <v/>
      </c>
      <c r="P1611" s="23">
        <f>L1611+N1611+O1611</f>
        <v/>
      </c>
    </row>
    <row r="1612">
      <c r="A1612" s="5" t="inlineStr">
        <is>
          <t>E02474</t>
        </is>
      </c>
      <c r="B1612" s="5" t="inlineStr">
        <is>
          <t>PL</t>
        </is>
      </c>
      <c r="C1612" s="5" t="inlineStr">
        <is>
          <t>Customer Service</t>
        </is>
      </c>
      <c r="D1612" s="5" t="inlineStr">
        <is>
          <t>L4</t>
        </is>
      </c>
      <c r="E1612" s="5" t="n">
        <v>1</v>
      </c>
      <c r="F1612" s="5" t="n">
        <v>36100</v>
      </c>
      <c r="G1612" s="41" t="n">
        <v>45556</v>
      </c>
      <c r="H1612" s="41" t="n"/>
      <c r="I1612" s="42">
        <f>IF(H1612="",DATE(2099,12,31),H1612)</f>
        <v/>
      </c>
      <c r="J1612" s="23">
        <f>F1612*E1612</f>
        <v/>
      </c>
      <c r="K1612" s="23">
        <f>J1612*INDEX(Settings!$C$31:$C$36,MATCH(D1612,Settings!$B$31:$B$36,0))</f>
        <v/>
      </c>
      <c r="L1612" s="23">
        <f>J1612+K1612</f>
        <v/>
      </c>
      <c r="M1612" s="23">
        <f>MIN(L1612,Settings!$C$25)</f>
        <v/>
      </c>
      <c r="N1612" s="23">
        <f>IF(B1612="IT",L1612*Settings!$C$11+L1612*Settings!$C$12,M1612*Settings!$C$16+M1612*Settings!$C$17+L1612*Settings!$C$18+L1612*Settings!$C$19+L1612*Settings!$C$20+L1612*Settings!$C$21*Settings!$C$22)</f>
        <v/>
      </c>
      <c r="O1612" s="23">
        <f>IF(B1612="IT",J1612/Settings!$C$13,0)</f>
        <v/>
      </c>
      <c r="P1612" s="23">
        <f>L1612+N1612+O1612</f>
        <v/>
      </c>
    </row>
    <row r="1613">
      <c r="A1613" s="5" t="inlineStr">
        <is>
          <t>E02477</t>
        </is>
      </c>
      <c r="B1613" s="5" t="inlineStr">
        <is>
          <t>PL</t>
        </is>
      </c>
      <c r="C1613" s="5" t="inlineStr">
        <is>
          <t>Tech</t>
        </is>
      </c>
      <c r="D1613" s="5" t="inlineStr">
        <is>
          <t>L3</t>
        </is>
      </c>
      <c r="E1613" s="5" t="n">
        <v>1</v>
      </c>
      <c r="F1613" s="5" t="n">
        <v>35850</v>
      </c>
      <c r="G1613" s="41" t="n">
        <v>45961</v>
      </c>
      <c r="H1613" s="41" t="n"/>
      <c r="I1613" s="42">
        <f>IF(H1613="",DATE(2099,12,31),H1613)</f>
        <v/>
      </c>
      <c r="J1613" s="23">
        <f>F1613*E1613</f>
        <v/>
      </c>
      <c r="K1613" s="23">
        <f>J1613*INDEX(Settings!$C$31:$C$36,MATCH(D1613,Settings!$B$31:$B$36,0))</f>
        <v/>
      </c>
      <c r="L1613" s="23">
        <f>J1613+K1613</f>
        <v/>
      </c>
      <c r="M1613" s="23">
        <f>MIN(L1613,Settings!$C$25)</f>
        <v/>
      </c>
      <c r="N1613" s="23">
        <f>IF(B1613="IT",L1613*Settings!$C$11+L1613*Settings!$C$12,M1613*Settings!$C$16+M1613*Settings!$C$17+L1613*Settings!$C$18+L1613*Settings!$C$19+L1613*Settings!$C$20+L1613*Settings!$C$21*Settings!$C$22)</f>
        <v/>
      </c>
      <c r="O1613" s="23">
        <f>IF(B1613="IT",J1613/Settings!$C$13,0)</f>
        <v/>
      </c>
      <c r="P1613" s="23">
        <f>L1613+N1613+O1613</f>
        <v/>
      </c>
    </row>
    <row r="1614">
      <c r="A1614" s="5" t="inlineStr">
        <is>
          <t>E02478</t>
        </is>
      </c>
      <c r="B1614" s="5" t="inlineStr">
        <is>
          <t>IT</t>
        </is>
      </c>
      <c r="C1614" s="5" t="inlineStr">
        <is>
          <t>Tech</t>
        </is>
      </c>
      <c r="D1614" s="5" t="inlineStr">
        <is>
          <t>L1</t>
        </is>
      </c>
      <c r="E1614" s="5" t="n">
        <v>1</v>
      </c>
      <c r="F1614" s="5" t="n">
        <v>37450</v>
      </c>
      <c r="G1614" s="41" t="n">
        <v>44176</v>
      </c>
      <c r="H1614" s="41" t="n"/>
      <c r="I1614" s="42">
        <f>IF(H1614="",DATE(2099,12,31),H1614)</f>
        <v/>
      </c>
      <c r="J1614" s="23">
        <f>F1614*E1614</f>
        <v/>
      </c>
      <c r="K1614" s="23">
        <f>J1614*INDEX(Settings!$C$31:$C$36,MATCH(D1614,Settings!$B$31:$B$36,0))</f>
        <v/>
      </c>
      <c r="L1614" s="23">
        <f>J1614+K1614</f>
        <v/>
      </c>
      <c r="M1614" s="23">
        <f>MIN(L1614,Settings!$C$25)</f>
        <v/>
      </c>
      <c r="N1614" s="23">
        <f>IF(B1614="IT",L1614*Settings!$C$11+L1614*Settings!$C$12,M1614*Settings!$C$16+M1614*Settings!$C$17+L1614*Settings!$C$18+L1614*Settings!$C$19+L1614*Settings!$C$20+L1614*Settings!$C$21*Settings!$C$22)</f>
        <v/>
      </c>
      <c r="O1614" s="23">
        <f>IF(B1614="IT",J1614/Settings!$C$13,0)</f>
        <v/>
      </c>
      <c r="P1614" s="23">
        <f>L1614+N1614+O1614</f>
        <v/>
      </c>
    </row>
    <row r="1615">
      <c r="A1615" s="5" t="inlineStr">
        <is>
          <t>E02480</t>
        </is>
      </c>
      <c r="B1615" s="5" t="inlineStr">
        <is>
          <t>IT</t>
        </is>
      </c>
      <c r="C1615" s="5" t="inlineStr">
        <is>
          <t>Customer Service</t>
        </is>
      </c>
      <c r="D1615" s="5" t="inlineStr">
        <is>
          <t>L2</t>
        </is>
      </c>
      <c r="E1615" s="5" t="n">
        <v>1</v>
      </c>
      <c r="F1615" s="5" t="n">
        <v>26300</v>
      </c>
      <c r="G1615" s="41" t="n">
        <v>45663</v>
      </c>
      <c r="H1615" s="41" t="n"/>
      <c r="I1615" s="42">
        <f>IF(H1615="",DATE(2099,12,31),H1615)</f>
        <v/>
      </c>
      <c r="J1615" s="23">
        <f>F1615*E1615</f>
        <v/>
      </c>
      <c r="K1615" s="23">
        <f>J1615*INDEX(Settings!$C$31:$C$36,MATCH(D1615,Settings!$B$31:$B$36,0))</f>
        <v/>
      </c>
      <c r="L1615" s="23">
        <f>J1615+K1615</f>
        <v/>
      </c>
      <c r="M1615" s="23">
        <f>MIN(L1615,Settings!$C$25)</f>
        <v/>
      </c>
      <c r="N1615" s="23">
        <f>IF(B1615="IT",L1615*Settings!$C$11+L1615*Settings!$C$12,M1615*Settings!$C$16+M1615*Settings!$C$17+L1615*Settings!$C$18+L1615*Settings!$C$19+L1615*Settings!$C$20+L1615*Settings!$C$21*Settings!$C$22)</f>
        <v/>
      </c>
      <c r="O1615" s="23">
        <f>IF(B1615="IT",J1615/Settings!$C$13,0)</f>
        <v/>
      </c>
      <c r="P1615" s="23">
        <f>L1615+N1615+O1615</f>
        <v/>
      </c>
    </row>
    <row r="1616">
      <c r="A1616" s="5" t="inlineStr">
        <is>
          <t>E02481</t>
        </is>
      </c>
      <c r="B1616" s="5" t="inlineStr">
        <is>
          <t>PL</t>
        </is>
      </c>
      <c r="C1616" s="5" t="inlineStr">
        <is>
          <t>Operations</t>
        </is>
      </c>
      <c r="D1616" s="5" t="inlineStr">
        <is>
          <t>L3</t>
        </is>
      </c>
      <c r="E1616" s="5" t="n">
        <v>1</v>
      </c>
      <c r="F1616" s="5" t="n">
        <v>24900</v>
      </c>
      <c r="G1616" s="41" t="n">
        <v>45949</v>
      </c>
      <c r="H1616" s="41" t="n">
        <v>46075</v>
      </c>
      <c r="I1616" s="42">
        <f>IF(H1616="",DATE(2099,12,31),H1616)</f>
        <v/>
      </c>
      <c r="J1616" s="23">
        <f>F1616*E1616</f>
        <v/>
      </c>
      <c r="K1616" s="23">
        <f>J1616*INDEX(Settings!$C$31:$C$36,MATCH(D1616,Settings!$B$31:$B$36,0))</f>
        <v/>
      </c>
      <c r="L1616" s="23">
        <f>J1616+K1616</f>
        <v/>
      </c>
      <c r="M1616" s="23">
        <f>MIN(L1616,Settings!$C$25)</f>
        <v/>
      </c>
      <c r="N1616" s="23">
        <f>IF(B1616="IT",L1616*Settings!$C$11+L1616*Settings!$C$12,M1616*Settings!$C$16+M1616*Settings!$C$17+L1616*Settings!$C$18+L1616*Settings!$C$19+L1616*Settings!$C$20+L1616*Settings!$C$21*Settings!$C$22)</f>
        <v/>
      </c>
      <c r="O1616" s="23">
        <f>IF(B1616="IT",J1616/Settings!$C$13,0)</f>
        <v/>
      </c>
      <c r="P1616" s="23">
        <f>L1616+N1616+O1616</f>
        <v/>
      </c>
    </row>
    <row r="1617">
      <c r="A1617" s="5" t="inlineStr">
        <is>
          <t>E02482</t>
        </is>
      </c>
      <c r="B1617" s="5" t="inlineStr">
        <is>
          <t>PL</t>
        </is>
      </c>
      <c r="C1617" s="5" t="inlineStr">
        <is>
          <t>Customer Service</t>
        </is>
      </c>
      <c r="D1617" s="5" t="inlineStr">
        <is>
          <t>L1</t>
        </is>
      </c>
      <c r="E1617" s="5" t="n">
        <v>1</v>
      </c>
      <c r="F1617" s="5" t="n">
        <v>18050</v>
      </c>
      <c r="G1617" s="41" t="n">
        <v>46072</v>
      </c>
      <c r="H1617" s="41" t="n"/>
      <c r="I1617" s="42">
        <f>IF(H1617="",DATE(2099,12,31),H1617)</f>
        <v/>
      </c>
      <c r="J1617" s="23">
        <f>F1617*E1617</f>
        <v/>
      </c>
      <c r="K1617" s="23">
        <f>J1617*INDEX(Settings!$C$31:$C$36,MATCH(D1617,Settings!$B$31:$B$36,0))</f>
        <v/>
      </c>
      <c r="L1617" s="23">
        <f>J1617+K1617</f>
        <v/>
      </c>
      <c r="M1617" s="23">
        <f>MIN(L1617,Settings!$C$25)</f>
        <v/>
      </c>
      <c r="N1617" s="23">
        <f>IF(B1617="IT",L1617*Settings!$C$11+L1617*Settings!$C$12,M1617*Settings!$C$16+M1617*Settings!$C$17+L1617*Settings!$C$18+L1617*Settings!$C$19+L1617*Settings!$C$20+L1617*Settings!$C$21*Settings!$C$22)</f>
        <v/>
      </c>
      <c r="O1617" s="23">
        <f>IF(B1617="IT",J1617/Settings!$C$13,0)</f>
        <v/>
      </c>
      <c r="P1617" s="23">
        <f>L1617+N1617+O1617</f>
        <v/>
      </c>
    </row>
    <row r="1618">
      <c r="A1618" s="5" t="inlineStr">
        <is>
          <t>E02484</t>
        </is>
      </c>
      <c r="B1618" s="5" t="inlineStr">
        <is>
          <t>IT</t>
        </is>
      </c>
      <c r="C1618" s="5" t="inlineStr">
        <is>
          <t>Tech</t>
        </is>
      </c>
      <c r="D1618" s="5" t="inlineStr">
        <is>
          <t>L3</t>
        </is>
      </c>
      <c r="E1618" s="5" t="n">
        <v>1</v>
      </c>
      <c r="F1618" s="5" t="n">
        <v>54650</v>
      </c>
      <c r="G1618" s="41" t="n">
        <v>42344</v>
      </c>
      <c r="H1618" s="41" t="n"/>
      <c r="I1618" s="42">
        <f>IF(H1618="",DATE(2099,12,31),H1618)</f>
        <v/>
      </c>
      <c r="J1618" s="23">
        <f>F1618*E1618</f>
        <v/>
      </c>
      <c r="K1618" s="23">
        <f>J1618*INDEX(Settings!$C$31:$C$36,MATCH(D1618,Settings!$B$31:$B$36,0))</f>
        <v/>
      </c>
      <c r="L1618" s="23">
        <f>J1618+K1618</f>
        <v/>
      </c>
      <c r="M1618" s="23">
        <f>MIN(L1618,Settings!$C$25)</f>
        <v/>
      </c>
      <c r="N1618" s="23">
        <f>IF(B1618="IT",L1618*Settings!$C$11+L1618*Settings!$C$12,M1618*Settings!$C$16+M1618*Settings!$C$17+L1618*Settings!$C$18+L1618*Settings!$C$19+L1618*Settings!$C$20+L1618*Settings!$C$21*Settings!$C$22)</f>
        <v/>
      </c>
      <c r="O1618" s="23">
        <f>IF(B1618="IT",J1618/Settings!$C$13,0)</f>
        <v/>
      </c>
      <c r="P1618" s="23">
        <f>L1618+N1618+O1618</f>
        <v/>
      </c>
    </row>
    <row r="1619">
      <c r="A1619" s="5" t="inlineStr">
        <is>
          <t>E02485</t>
        </is>
      </c>
      <c r="B1619" s="5" t="inlineStr">
        <is>
          <t>IT</t>
        </is>
      </c>
      <c r="C1619" s="5" t="inlineStr">
        <is>
          <t>Customer Service</t>
        </is>
      </c>
      <c r="D1619" s="5" t="inlineStr">
        <is>
          <t>L1</t>
        </is>
      </c>
      <c r="E1619" s="5" t="n">
        <v>1</v>
      </c>
      <c r="F1619" s="5" t="n">
        <v>24450</v>
      </c>
      <c r="G1619" s="41" t="n">
        <v>44897</v>
      </c>
      <c r="H1619" s="41" t="n"/>
      <c r="I1619" s="42">
        <f>IF(H1619="",DATE(2099,12,31),H1619)</f>
        <v/>
      </c>
      <c r="J1619" s="23">
        <f>F1619*E1619</f>
        <v/>
      </c>
      <c r="K1619" s="23">
        <f>J1619*INDEX(Settings!$C$31:$C$36,MATCH(D1619,Settings!$B$31:$B$36,0))</f>
        <v/>
      </c>
      <c r="L1619" s="23">
        <f>J1619+K1619</f>
        <v/>
      </c>
      <c r="M1619" s="23">
        <f>MIN(L1619,Settings!$C$25)</f>
        <v/>
      </c>
      <c r="N1619" s="23">
        <f>IF(B1619="IT",L1619*Settings!$C$11+L1619*Settings!$C$12,M1619*Settings!$C$16+M1619*Settings!$C$17+L1619*Settings!$C$18+L1619*Settings!$C$19+L1619*Settings!$C$20+L1619*Settings!$C$21*Settings!$C$22)</f>
        <v/>
      </c>
      <c r="O1619" s="23">
        <f>IF(B1619="IT",J1619/Settings!$C$13,0)</f>
        <v/>
      </c>
      <c r="P1619" s="23">
        <f>L1619+N1619+O1619</f>
        <v/>
      </c>
    </row>
    <row r="1620">
      <c r="A1620" s="5" t="inlineStr">
        <is>
          <t>E02487</t>
        </is>
      </c>
      <c r="B1620" s="5" t="inlineStr">
        <is>
          <t>IT</t>
        </is>
      </c>
      <c r="C1620" s="5" t="inlineStr">
        <is>
          <t>Operations</t>
        </is>
      </c>
      <c r="D1620" s="5" t="inlineStr">
        <is>
          <t>L1</t>
        </is>
      </c>
      <c r="E1620" s="5" t="n">
        <v>1</v>
      </c>
      <c r="F1620" s="5" t="n">
        <v>22000</v>
      </c>
      <c r="G1620" s="41" t="n">
        <v>46013</v>
      </c>
      <c r="H1620" s="41" t="n"/>
      <c r="I1620" s="42">
        <f>IF(H1620="",DATE(2099,12,31),H1620)</f>
        <v/>
      </c>
      <c r="J1620" s="23">
        <f>F1620*E1620</f>
        <v/>
      </c>
      <c r="K1620" s="23">
        <f>J1620*INDEX(Settings!$C$31:$C$36,MATCH(D1620,Settings!$B$31:$B$36,0))</f>
        <v/>
      </c>
      <c r="L1620" s="23">
        <f>J1620+K1620</f>
        <v/>
      </c>
      <c r="M1620" s="23">
        <f>MIN(L1620,Settings!$C$25)</f>
        <v/>
      </c>
      <c r="N1620" s="23">
        <f>IF(B1620="IT",L1620*Settings!$C$11+L1620*Settings!$C$12,M1620*Settings!$C$16+M1620*Settings!$C$17+L1620*Settings!$C$18+L1620*Settings!$C$19+L1620*Settings!$C$20+L1620*Settings!$C$21*Settings!$C$22)</f>
        <v/>
      </c>
      <c r="O1620" s="23">
        <f>IF(B1620="IT",J1620/Settings!$C$13,0)</f>
        <v/>
      </c>
      <c r="P1620" s="23">
        <f>L1620+N1620+O1620</f>
        <v/>
      </c>
    </row>
    <row r="1621">
      <c r="A1621" s="5" t="inlineStr">
        <is>
          <t>E02488</t>
        </is>
      </c>
      <c r="B1621" s="5" t="inlineStr">
        <is>
          <t>PL</t>
        </is>
      </c>
      <c r="C1621" s="5" t="inlineStr">
        <is>
          <t>Operations</t>
        </is>
      </c>
      <c r="D1621" s="5" t="inlineStr">
        <is>
          <t>L5</t>
        </is>
      </c>
      <c r="E1621" s="5" t="n">
        <v>1</v>
      </c>
      <c r="F1621" s="5" t="n">
        <v>40750</v>
      </c>
      <c r="G1621" s="41" t="n">
        <v>45536</v>
      </c>
      <c r="H1621" s="41" t="n"/>
      <c r="I1621" s="42">
        <f>IF(H1621="",DATE(2099,12,31),H1621)</f>
        <v/>
      </c>
      <c r="J1621" s="23">
        <f>F1621*E1621</f>
        <v/>
      </c>
      <c r="K1621" s="23">
        <f>J1621*INDEX(Settings!$C$31:$C$36,MATCH(D1621,Settings!$B$31:$B$36,0))</f>
        <v/>
      </c>
      <c r="L1621" s="23">
        <f>J1621+K1621</f>
        <v/>
      </c>
      <c r="M1621" s="23">
        <f>MIN(L1621,Settings!$C$25)</f>
        <v/>
      </c>
      <c r="N1621" s="23">
        <f>IF(B1621="IT",L1621*Settings!$C$11+L1621*Settings!$C$12,M1621*Settings!$C$16+M1621*Settings!$C$17+L1621*Settings!$C$18+L1621*Settings!$C$19+L1621*Settings!$C$20+L1621*Settings!$C$21*Settings!$C$22)</f>
        <v/>
      </c>
      <c r="O1621" s="23">
        <f>IF(B1621="IT",J1621/Settings!$C$13,0)</f>
        <v/>
      </c>
      <c r="P1621" s="23">
        <f>L1621+N1621+O1621</f>
        <v/>
      </c>
    </row>
    <row r="1622">
      <c r="A1622" s="5" t="inlineStr">
        <is>
          <t>E02489</t>
        </is>
      </c>
      <c r="B1622" s="5" t="inlineStr">
        <is>
          <t>IT</t>
        </is>
      </c>
      <c r="C1622" s="5" t="inlineStr">
        <is>
          <t>Operations</t>
        </is>
      </c>
      <c r="D1622" s="5" t="inlineStr">
        <is>
          <t>L1</t>
        </is>
      </c>
      <c r="E1622" s="5" t="n">
        <v>1</v>
      </c>
      <c r="F1622" s="5" t="n">
        <v>24300</v>
      </c>
      <c r="G1622" s="41" t="n">
        <v>45291</v>
      </c>
      <c r="H1622" s="41" t="n"/>
      <c r="I1622" s="42">
        <f>IF(H1622="",DATE(2099,12,31),H1622)</f>
        <v/>
      </c>
      <c r="J1622" s="23">
        <f>F1622*E1622</f>
        <v/>
      </c>
      <c r="K1622" s="23">
        <f>J1622*INDEX(Settings!$C$31:$C$36,MATCH(D1622,Settings!$B$31:$B$36,0))</f>
        <v/>
      </c>
      <c r="L1622" s="23">
        <f>J1622+K1622</f>
        <v/>
      </c>
      <c r="M1622" s="23">
        <f>MIN(L1622,Settings!$C$25)</f>
        <v/>
      </c>
      <c r="N1622" s="23">
        <f>IF(B1622="IT",L1622*Settings!$C$11+L1622*Settings!$C$12,M1622*Settings!$C$16+M1622*Settings!$C$17+L1622*Settings!$C$18+L1622*Settings!$C$19+L1622*Settings!$C$20+L1622*Settings!$C$21*Settings!$C$22)</f>
        <v/>
      </c>
      <c r="O1622" s="23">
        <f>IF(B1622="IT",J1622/Settings!$C$13,0)</f>
        <v/>
      </c>
      <c r="P1622" s="23">
        <f>L1622+N1622+O1622</f>
        <v/>
      </c>
    </row>
    <row r="1623">
      <c r="A1623" s="5" t="inlineStr">
        <is>
          <t>E02490</t>
        </is>
      </c>
      <c r="B1623" s="5" t="inlineStr">
        <is>
          <t>IT</t>
        </is>
      </c>
      <c r="C1623" s="5" t="inlineStr">
        <is>
          <t>Tech</t>
        </is>
      </c>
      <c r="D1623" s="5" t="inlineStr">
        <is>
          <t>L5</t>
        </is>
      </c>
      <c r="E1623" s="5" t="n">
        <v>1</v>
      </c>
      <c r="F1623" s="5" t="n">
        <v>109450</v>
      </c>
      <c r="G1623" s="41" t="n">
        <v>41692</v>
      </c>
      <c r="H1623" s="41" t="n"/>
      <c r="I1623" s="42">
        <f>IF(H1623="",DATE(2099,12,31),H1623)</f>
        <v/>
      </c>
      <c r="J1623" s="23">
        <f>F1623*E1623</f>
        <v/>
      </c>
      <c r="K1623" s="23">
        <f>J1623*INDEX(Settings!$C$31:$C$36,MATCH(D1623,Settings!$B$31:$B$36,0))</f>
        <v/>
      </c>
      <c r="L1623" s="23">
        <f>J1623+K1623</f>
        <v/>
      </c>
      <c r="M1623" s="23">
        <f>MIN(L1623,Settings!$C$25)</f>
        <v/>
      </c>
      <c r="N1623" s="23">
        <f>IF(B1623="IT",L1623*Settings!$C$11+L1623*Settings!$C$12,M1623*Settings!$C$16+M1623*Settings!$C$17+L1623*Settings!$C$18+L1623*Settings!$C$19+L1623*Settings!$C$20+L1623*Settings!$C$21*Settings!$C$22)</f>
        <v/>
      </c>
      <c r="O1623" s="23">
        <f>IF(B1623="IT",J1623/Settings!$C$13,0)</f>
        <v/>
      </c>
      <c r="P1623" s="23">
        <f>L1623+N1623+O1623</f>
        <v/>
      </c>
    </row>
    <row r="1624">
      <c r="A1624" s="5" t="inlineStr">
        <is>
          <t>E02492</t>
        </is>
      </c>
      <c r="B1624" s="5" t="inlineStr">
        <is>
          <t>PL</t>
        </is>
      </c>
      <c r="C1624" s="5" t="inlineStr">
        <is>
          <t>Sales</t>
        </is>
      </c>
      <c r="D1624" s="5" t="inlineStr">
        <is>
          <t>L4</t>
        </is>
      </c>
      <c r="E1624" s="5" t="n">
        <v>1</v>
      </c>
      <c r="F1624" s="5" t="n">
        <v>53900</v>
      </c>
      <c r="G1624" s="41" t="n">
        <v>45599</v>
      </c>
      <c r="H1624" s="41" t="n"/>
      <c r="I1624" s="42">
        <f>IF(H1624="",DATE(2099,12,31),H1624)</f>
        <v/>
      </c>
      <c r="J1624" s="23">
        <f>F1624*E1624</f>
        <v/>
      </c>
      <c r="K1624" s="23">
        <f>J1624*INDEX(Settings!$C$31:$C$36,MATCH(D1624,Settings!$B$31:$B$36,0))</f>
        <v/>
      </c>
      <c r="L1624" s="23">
        <f>J1624+K1624</f>
        <v/>
      </c>
      <c r="M1624" s="23">
        <f>MIN(L1624,Settings!$C$25)</f>
        <v/>
      </c>
      <c r="N1624" s="23">
        <f>IF(B1624="IT",L1624*Settings!$C$11+L1624*Settings!$C$12,M1624*Settings!$C$16+M1624*Settings!$C$17+L1624*Settings!$C$18+L1624*Settings!$C$19+L1624*Settings!$C$20+L1624*Settings!$C$21*Settings!$C$22)</f>
        <v/>
      </c>
      <c r="O1624" s="23">
        <f>IF(B1624="IT",J1624/Settings!$C$13,0)</f>
        <v/>
      </c>
      <c r="P1624" s="23">
        <f>L1624+N1624+O1624</f>
        <v/>
      </c>
    </row>
    <row r="1625">
      <c r="A1625" s="5" t="inlineStr">
        <is>
          <t>E02493</t>
        </is>
      </c>
      <c r="B1625" s="5" t="inlineStr">
        <is>
          <t>IT</t>
        </is>
      </c>
      <c r="C1625" s="5" t="inlineStr">
        <is>
          <t>Customer Service</t>
        </is>
      </c>
      <c r="D1625" s="5" t="inlineStr">
        <is>
          <t>L2</t>
        </is>
      </c>
      <c r="E1625" s="5" t="n">
        <v>1</v>
      </c>
      <c r="F1625" s="5" t="n">
        <v>31750</v>
      </c>
      <c r="G1625" s="41" t="n">
        <v>43080</v>
      </c>
      <c r="H1625" s="41" t="n"/>
      <c r="I1625" s="42">
        <f>IF(H1625="",DATE(2099,12,31),H1625)</f>
        <v/>
      </c>
      <c r="J1625" s="23">
        <f>F1625*E1625</f>
        <v/>
      </c>
      <c r="K1625" s="23">
        <f>J1625*INDEX(Settings!$C$31:$C$36,MATCH(D1625,Settings!$B$31:$B$36,0))</f>
        <v/>
      </c>
      <c r="L1625" s="23">
        <f>J1625+K1625</f>
        <v/>
      </c>
      <c r="M1625" s="23">
        <f>MIN(L1625,Settings!$C$25)</f>
        <v/>
      </c>
      <c r="N1625" s="23">
        <f>IF(B1625="IT",L1625*Settings!$C$11+L1625*Settings!$C$12,M1625*Settings!$C$16+M1625*Settings!$C$17+L1625*Settings!$C$18+L1625*Settings!$C$19+L1625*Settings!$C$20+L1625*Settings!$C$21*Settings!$C$22)</f>
        <v/>
      </c>
      <c r="O1625" s="23">
        <f>IF(B1625="IT",J1625/Settings!$C$13,0)</f>
        <v/>
      </c>
      <c r="P1625" s="23">
        <f>L1625+N1625+O1625</f>
        <v/>
      </c>
    </row>
    <row r="1626">
      <c r="A1626" s="5" t="inlineStr">
        <is>
          <t>E02494</t>
        </is>
      </c>
      <c r="B1626" s="5" t="inlineStr">
        <is>
          <t>PL</t>
        </is>
      </c>
      <c r="C1626" s="5" t="inlineStr">
        <is>
          <t>HR</t>
        </is>
      </c>
      <c r="D1626" s="5" t="inlineStr">
        <is>
          <t>L2</t>
        </is>
      </c>
      <c r="E1626" s="5" t="n">
        <v>1</v>
      </c>
      <c r="F1626" s="5" t="n">
        <v>27950</v>
      </c>
      <c r="G1626" s="41" t="n">
        <v>45100</v>
      </c>
      <c r="H1626" s="41" t="n"/>
      <c r="I1626" s="42">
        <f>IF(H1626="",DATE(2099,12,31),H1626)</f>
        <v/>
      </c>
      <c r="J1626" s="23">
        <f>F1626*E1626</f>
        <v/>
      </c>
      <c r="K1626" s="23">
        <f>J1626*INDEX(Settings!$C$31:$C$36,MATCH(D1626,Settings!$B$31:$B$36,0))</f>
        <v/>
      </c>
      <c r="L1626" s="23">
        <f>J1626+K1626</f>
        <v/>
      </c>
      <c r="M1626" s="23">
        <f>MIN(L1626,Settings!$C$25)</f>
        <v/>
      </c>
      <c r="N1626" s="23">
        <f>IF(B1626="IT",L1626*Settings!$C$11+L1626*Settings!$C$12,M1626*Settings!$C$16+M1626*Settings!$C$17+L1626*Settings!$C$18+L1626*Settings!$C$19+L1626*Settings!$C$20+L1626*Settings!$C$21*Settings!$C$22)</f>
        <v/>
      </c>
      <c r="O1626" s="23">
        <f>IF(B1626="IT",J1626/Settings!$C$13,0)</f>
        <v/>
      </c>
      <c r="P1626" s="23">
        <f>L1626+N1626+O1626</f>
        <v/>
      </c>
    </row>
    <row r="1627">
      <c r="A1627" s="5" t="inlineStr">
        <is>
          <t>E02496</t>
        </is>
      </c>
      <c r="B1627" s="5" t="inlineStr">
        <is>
          <t>PL</t>
        </is>
      </c>
      <c r="C1627" s="5" t="inlineStr">
        <is>
          <t>Operations</t>
        </is>
      </c>
      <c r="D1627" s="5" t="inlineStr">
        <is>
          <t>L3</t>
        </is>
      </c>
      <c r="E1627" s="5" t="n">
        <v>1</v>
      </c>
      <c r="F1627" s="5" t="n">
        <v>32050</v>
      </c>
      <c r="G1627" s="41" t="n">
        <v>44189</v>
      </c>
      <c r="H1627" s="41" t="n">
        <v>45889</v>
      </c>
      <c r="I1627" s="42">
        <f>IF(H1627="",DATE(2099,12,31),H1627)</f>
        <v/>
      </c>
      <c r="J1627" s="23">
        <f>F1627*E1627</f>
        <v/>
      </c>
      <c r="K1627" s="23">
        <f>J1627*INDEX(Settings!$C$31:$C$36,MATCH(D1627,Settings!$B$31:$B$36,0))</f>
        <v/>
      </c>
      <c r="L1627" s="23">
        <f>J1627+K1627</f>
        <v/>
      </c>
      <c r="M1627" s="23">
        <f>MIN(L1627,Settings!$C$25)</f>
        <v/>
      </c>
      <c r="N1627" s="23">
        <f>IF(B1627="IT",L1627*Settings!$C$11+L1627*Settings!$C$12,M1627*Settings!$C$16+M1627*Settings!$C$17+L1627*Settings!$C$18+L1627*Settings!$C$19+L1627*Settings!$C$20+L1627*Settings!$C$21*Settings!$C$22)</f>
        <v/>
      </c>
      <c r="O1627" s="23">
        <f>IF(B1627="IT",J1627/Settings!$C$13,0)</f>
        <v/>
      </c>
      <c r="P1627" s="23">
        <f>L1627+N1627+O1627</f>
        <v/>
      </c>
    </row>
    <row r="1628">
      <c r="A1628" s="5" t="inlineStr">
        <is>
          <t>E02497</t>
        </is>
      </c>
      <c r="B1628" s="5" t="inlineStr">
        <is>
          <t>IT</t>
        </is>
      </c>
      <c r="C1628" s="5" t="inlineStr">
        <is>
          <t>Customer Service</t>
        </is>
      </c>
      <c r="D1628" s="5" t="inlineStr">
        <is>
          <t>L1</t>
        </is>
      </c>
      <c r="E1628" s="5" t="n">
        <v>1</v>
      </c>
      <c r="F1628" s="5" t="n">
        <v>21100</v>
      </c>
      <c r="G1628" s="41" t="n">
        <v>46133</v>
      </c>
      <c r="H1628" s="41" t="n"/>
      <c r="I1628" s="42">
        <f>IF(H1628="",DATE(2099,12,31),H1628)</f>
        <v/>
      </c>
      <c r="J1628" s="23">
        <f>F1628*E1628</f>
        <v/>
      </c>
      <c r="K1628" s="23">
        <f>J1628*INDEX(Settings!$C$31:$C$36,MATCH(D1628,Settings!$B$31:$B$36,0))</f>
        <v/>
      </c>
      <c r="L1628" s="23">
        <f>J1628+K1628</f>
        <v/>
      </c>
      <c r="M1628" s="23">
        <f>MIN(L1628,Settings!$C$25)</f>
        <v/>
      </c>
      <c r="N1628" s="23">
        <f>IF(B1628="IT",L1628*Settings!$C$11+L1628*Settings!$C$12,M1628*Settings!$C$16+M1628*Settings!$C$17+L1628*Settings!$C$18+L1628*Settings!$C$19+L1628*Settings!$C$20+L1628*Settings!$C$21*Settings!$C$22)</f>
        <v/>
      </c>
      <c r="O1628" s="23">
        <f>IF(B1628="IT",J1628/Settings!$C$13,0)</f>
        <v/>
      </c>
      <c r="P1628" s="23">
        <f>L1628+N1628+O1628</f>
        <v/>
      </c>
    </row>
    <row r="1629">
      <c r="A1629" s="5" t="inlineStr">
        <is>
          <t>E02502</t>
        </is>
      </c>
      <c r="B1629" s="5" t="inlineStr">
        <is>
          <t>PL</t>
        </is>
      </c>
      <c r="C1629" s="5" t="inlineStr">
        <is>
          <t>Tech</t>
        </is>
      </c>
      <c r="D1629" s="5" t="inlineStr">
        <is>
          <t>L2</t>
        </is>
      </c>
      <c r="E1629" s="5" t="n">
        <v>1</v>
      </c>
      <c r="F1629" s="5" t="n">
        <v>28600</v>
      </c>
      <c r="G1629" s="41" t="n">
        <v>45883</v>
      </c>
      <c r="H1629" s="41" t="n">
        <v>46090</v>
      </c>
      <c r="I1629" s="42">
        <f>IF(H1629="",DATE(2099,12,31),H1629)</f>
        <v/>
      </c>
      <c r="J1629" s="23">
        <f>F1629*E1629</f>
        <v/>
      </c>
      <c r="K1629" s="23">
        <f>J1629*INDEX(Settings!$C$31:$C$36,MATCH(D1629,Settings!$B$31:$B$36,0))</f>
        <v/>
      </c>
      <c r="L1629" s="23">
        <f>J1629+K1629</f>
        <v/>
      </c>
      <c r="M1629" s="23">
        <f>MIN(L1629,Settings!$C$25)</f>
        <v/>
      </c>
      <c r="N1629" s="23">
        <f>IF(B1629="IT",L1629*Settings!$C$11+L1629*Settings!$C$12,M1629*Settings!$C$16+M1629*Settings!$C$17+L1629*Settings!$C$18+L1629*Settings!$C$19+L1629*Settings!$C$20+L1629*Settings!$C$21*Settings!$C$22)</f>
        <v/>
      </c>
      <c r="O1629" s="23">
        <f>IF(B1629="IT",J1629/Settings!$C$13,0)</f>
        <v/>
      </c>
      <c r="P1629" s="23">
        <f>L1629+N1629+O1629</f>
        <v/>
      </c>
    </row>
    <row r="1630">
      <c r="A1630" s="5" t="inlineStr">
        <is>
          <t>E02503</t>
        </is>
      </c>
      <c r="B1630" s="5" t="inlineStr">
        <is>
          <t>PL</t>
        </is>
      </c>
      <c r="C1630" s="5" t="inlineStr">
        <is>
          <t>Customer Service</t>
        </is>
      </c>
      <c r="D1630" s="5" t="inlineStr">
        <is>
          <t>L4</t>
        </is>
      </c>
      <c r="E1630" s="5" t="n">
        <v>1</v>
      </c>
      <c r="F1630" s="5" t="n">
        <v>39400</v>
      </c>
      <c r="G1630" s="41" t="n">
        <v>45042</v>
      </c>
      <c r="H1630" s="41" t="n"/>
      <c r="I1630" s="42">
        <f>IF(H1630="",DATE(2099,12,31),H1630)</f>
        <v/>
      </c>
      <c r="J1630" s="23">
        <f>F1630*E1630</f>
        <v/>
      </c>
      <c r="K1630" s="23">
        <f>J1630*INDEX(Settings!$C$31:$C$36,MATCH(D1630,Settings!$B$31:$B$36,0))</f>
        <v/>
      </c>
      <c r="L1630" s="23">
        <f>J1630+K1630</f>
        <v/>
      </c>
      <c r="M1630" s="23">
        <f>MIN(L1630,Settings!$C$25)</f>
        <v/>
      </c>
      <c r="N1630" s="23">
        <f>IF(B1630="IT",L1630*Settings!$C$11+L1630*Settings!$C$12,M1630*Settings!$C$16+M1630*Settings!$C$17+L1630*Settings!$C$18+L1630*Settings!$C$19+L1630*Settings!$C$20+L1630*Settings!$C$21*Settings!$C$22)</f>
        <v/>
      </c>
      <c r="O1630" s="23">
        <f>IF(B1630="IT",J1630/Settings!$C$13,0)</f>
        <v/>
      </c>
      <c r="P1630" s="23">
        <f>L1630+N1630+O1630</f>
        <v/>
      </c>
    </row>
    <row r="1631">
      <c r="A1631" s="5" t="inlineStr">
        <is>
          <t>E02505</t>
        </is>
      </c>
      <c r="B1631" s="5" t="inlineStr">
        <is>
          <t>IT</t>
        </is>
      </c>
      <c r="C1631" s="5" t="inlineStr">
        <is>
          <t>Sales</t>
        </is>
      </c>
      <c r="D1631" s="5" t="inlineStr">
        <is>
          <t>L1</t>
        </is>
      </c>
      <c r="E1631" s="5" t="n">
        <v>1</v>
      </c>
      <c r="F1631" s="5" t="n">
        <v>24350</v>
      </c>
      <c r="G1631" s="41" t="n">
        <v>46057</v>
      </c>
      <c r="H1631" s="41" t="n">
        <v>46197</v>
      </c>
      <c r="I1631" s="42">
        <f>IF(H1631="",DATE(2099,12,31),H1631)</f>
        <v/>
      </c>
      <c r="J1631" s="23">
        <f>F1631*E1631</f>
        <v/>
      </c>
      <c r="K1631" s="23">
        <f>J1631*INDEX(Settings!$C$31:$C$36,MATCH(D1631,Settings!$B$31:$B$36,0))</f>
        <v/>
      </c>
      <c r="L1631" s="23">
        <f>J1631+K1631</f>
        <v/>
      </c>
      <c r="M1631" s="23">
        <f>MIN(L1631,Settings!$C$25)</f>
        <v/>
      </c>
      <c r="N1631" s="23">
        <f>IF(B1631="IT",L1631*Settings!$C$11+L1631*Settings!$C$12,M1631*Settings!$C$16+M1631*Settings!$C$17+L1631*Settings!$C$18+L1631*Settings!$C$19+L1631*Settings!$C$20+L1631*Settings!$C$21*Settings!$C$22)</f>
        <v/>
      </c>
      <c r="O1631" s="23">
        <f>IF(B1631="IT",J1631/Settings!$C$13,0)</f>
        <v/>
      </c>
      <c r="P1631" s="23">
        <f>L1631+N1631+O1631</f>
        <v/>
      </c>
    </row>
    <row r="1632">
      <c r="A1632" s="5" t="inlineStr">
        <is>
          <t>E02511</t>
        </is>
      </c>
      <c r="B1632" s="5" t="inlineStr">
        <is>
          <t>PL</t>
        </is>
      </c>
      <c r="C1632" s="5" t="inlineStr">
        <is>
          <t>Operations</t>
        </is>
      </c>
      <c r="D1632" s="5" t="inlineStr">
        <is>
          <t>L2</t>
        </is>
      </c>
      <c r="E1632" s="5" t="n">
        <v>1</v>
      </c>
      <c r="F1632" s="5" t="n">
        <v>21650</v>
      </c>
      <c r="G1632" s="41" t="n">
        <v>46099</v>
      </c>
      <c r="H1632" s="41" t="n">
        <v>46132</v>
      </c>
      <c r="I1632" s="42">
        <f>IF(H1632="",DATE(2099,12,31),H1632)</f>
        <v/>
      </c>
      <c r="J1632" s="23">
        <f>F1632*E1632</f>
        <v/>
      </c>
      <c r="K1632" s="23">
        <f>J1632*INDEX(Settings!$C$31:$C$36,MATCH(D1632,Settings!$B$31:$B$36,0))</f>
        <v/>
      </c>
      <c r="L1632" s="23">
        <f>J1632+K1632</f>
        <v/>
      </c>
      <c r="M1632" s="23">
        <f>MIN(L1632,Settings!$C$25)</f>
        <v/>
      </c>
      <c r="N1632" s="23">
        <f>IF(B1632="IT",L1632*Settings!$C$11+L1632*Settings!$C$12,M1632*Settings!$C$16+M1632*Settings!$C$17+L1632*Settings!$C$18+L1632*Settings!$C$19+L1632*Settings!$C$20+L1632*Settings!$C$21*Settings!$C$22)</f>
        <v/>
      </c>
      <c r="O1632" s="23">
        <f>IF(B1632="IT",J1632/Settings!$C$13,0)</f>
        <v/>
      </c>
      <c r="P1632" s="23">
        <f>L1632+N1632+O1632</f>
        <v/>
      </c>
    </row>
    <row r="1633">
      <c r="A1633" s="5" t="inlineStr">
        <is>
          <t>E02514</t>
        </is>
      </c>
      <c r="B1633" s="5" t="inlineStr">
        <is>
          <t>PL</t>
        </is>
      </c>
      <c r="C1633" s="5" t="inlineStr">
        <is>
          <t>Sales</t>
        </is>
      </c>
      <c r="D1633" s="5" t="inlineStr">
        <is>
          <t>L3</t>
        </is>
      </c>
      <c r="E1633" s="5" t="n">
        <v>1</v>
      </c>
      <c r="F1633" s="5" t="n">
        <v>36750</v>
      </c>
      <c r="G1633" s="41" t="n">
        <v>45395</v>
      </c>
      <c r="H1633" s="41" t="n"/>
      <c r="I1633" s="42">
        <f>IF(H1633="",DATE(2099,12,31),H1633)</f>
        <v/>
      </c>
      <c r="J1633" s="23">
        <f>F1633*E1633</f>
        <v/>
      </c>
      <c r="K1633" s="23">
        <f>J1633*INDEX(Settings!$C$31:$C$36,MATCH(D1633,Settings!$B$31:$B$36,0))</f>
        <v/>
      </c>
      <c r="L1633" s="23">
        <f>J1633+K1633</f>
        <v/>
      </c>
      <c r="M1633" s="23">
        <f>MIN(L1633,Settings!$C$25)</f>
        <v/>
      </c>
      <c r="N1633" s="23">
        <f>IF(B1633="IT",L1633*Settings!$C$11+L1633*Settings!$C$12,M1633*Settings!$C$16+M1633*Settings!$C$17+L1633*Settings!$C$18+L1633*Settings!$C$19+L1633*Settings!$C$20+L1633*Settings!$C$21*Settings!$C$22)</f>
        <v/>
      </c>
      <c r="O1633" s="23">
        <f>IF(B1633="IT",J1633/Settings!$C$13,0)</f>
        <v/>
      </c>
      <c r="P1633" s="23">
        <f>L1633+N1633+O1633</f>
        <v/>
      </c>
    </row>
    <row r="1634">
      <c r="A1634" s="5" t="inlineStr">
        <is>
          <t>E02515</t>
        </is>
      </c>
      <c r="B1634" s="5" t="inlineStr">
        <is>
          <t>PL</t>
        </is>
      </c>
      <c r="C1634" s="5" t="inlineStr">
        <is>
          <t>Customer Service</t>
        </is>
      </c>
      <c r="D1634" s="5" t="inlineStr">
        <is>
          <t>L1</t>
        </is>
      </c>
      <c r="E1634" s="5" t="n">
        <v>1</v>
      </c>
      <c r="F1634" s="5" t="n">
        <v>16650</v>
      </c>
      <c r="G1634" s="41" t="n">
        <v>46168</v>
      </c>
      <c r="H1634" s="41" t="n"/>
      <c r="I1634" s="42">
        <f>IF(H1634="",DATE(2099,12,31),H1634)</f>
        <v/>
      </c>
      <c r="J1634" s="23">
        <f>F1634*E1634</f>
        <v/>
      </c>
      <c r="K1634" s="23">
        <f>J1634*INDEX(Settings!$C$31:$C$36,MATCH(D1634,Settings!$B$31:$B$36,0))</f>
        <v/>
      </c>
      <c r="L1634" s="23">
        <f>J1634+K1634</f>
        <v/>
      </c>
      <c r="M1634" s="23">
        <f>MIN(L1634,Settings!$C$25)</f>
        <v/>
      </c>
      <c r="N1634" s="23">
        <f>IF(B1634="IT",L1634*Settings!$C$11+L1634*Settings!$C$12,M1634*Settings!$C$16+M1634*Settings!$C$17+L1634*Settings!$C$18+L1634*Settings!$C$19+L1634*Settings!$C$20+L1634*Settings!$C$21*Settings!$C$22)</f>
        <v/>
      </c>
      <c r="O1634" s="23">
        <f>IF(B1634="IT",J1634/Settings!$C$13,0)</f>
        <v/>
      </c>
      <c r="P1634" s="23">
        <f>L1634+N1634+O1634</f>
        <v/>
      </c>
    </row>
    <row r="1635">
      <c r="A1635" s="5" t="inlineStr">
        <is>
          <t>E02516</t>
        </is>
      </c>
      <c r="B1635" s="5" t="inlineStr">
        <is>
          <t>IT</t>
        </is>
      </c>
      <c r="C1635" s="5" t="inlineStr">
        <is>
          <t>Customer Service</t>
        </is>
      </c>
      <c r="D1635" s="5" t="inlineStr">
        <is>
          <t>L1</t>
        </is>
      </c>
      <c r="E1635" s="5" t="n">
        <v>1</v>
      </c>
      <c r="F1635" s="5" t="n">
        <v>24350</v>
      </c>
      <c r="G1635" s="41" t="n">
        <v>41652</v>
      </c>
      <c r="H1635" s="41" t="n"/>
      <c r="I1635" s="42">
        <f>IF(H1635="",DATE(2099,12,31),H1635)</f>
        <v/>
      </c>
      <c r="J1635" s="23">
        <f>F1635*E1635</f>
        <v/>
      </c>
      <c r="K1635" s="23">
        <f>J1635*INDEX(Settings!$C$31:$C$36,MATCH(D1635,Settings!$B$31:$B$36,0))</f>
        <v/>
      </c>
      <c r="L1635" s="23">
        <f>J1635+K1635</f>
        <v/>
      </c>
      <c r="M1635" s="23">
        <f>MIN(L1635,Settings!$C$25)</f>
        <v/>
      </c>
      <c r="N1635" s="23">
        <f>IF(B1635="IT",L1635*Settings!$C$11+L1635*Settings!$C$12,M1635*Settings!$C$16+M1635*Settings!$C$17+L1635*Settings!$C$18+L1635*Settings!$C$19+L1635*Settings!$C$20+L1635*Settings!$C$21*Settings!$C$22)</f>
        <v/>
      </c>
      <c r="O1635" s="23">
        <f>IF(B1635="IT",J1635/Settings!$C$13,0)</f>
        <v/>
      </c>
      <c r="P1635" s="23">
        <f>L1635+N1635+O1635</f>
        <v/>
      </c>
    </row>
    <row r="1636">
      <c r="A1636" s="5" t="inlineStr">
        <is>
          <t>E02517</t>
        </is>
      </c>
      <c r="B1636" s="5" t="inlineStr">
        <is>
          <t>IT</t>
        </is>
      </c>
      <c r="C1636" s="5" t="inlineStr">
        <is>
          <t>Finance</t>
        </is>
      </c>
      <c r="D1636" s="5" t="inlineStr">
        <is>
          <t>L1</t>
        </is>
      </c>
      <c r="E1636" s="5" t="n">
        <v>1</v>
      </c>
      <c r="F1636" s="5" t="n">
        <v>29300</v>
      </c>
      <c r="G1636" s="41" t="n">
        <v>45329</v>
      </c>
      <c r="H1636" s="41" t="n"/>
      <c r="I1636" s="42">
        <f>IF(H1636="",DATE(2099,12,31),H1636)</f>
        <v/>
      </c>
      <c r="J1636" s="23">
        <f>F1636*E1636</f>
        <v/>
      </c>
      <c r="K1636" s="23">
        <f>J1636*INDEX(Settings!$C$31:$C$36,MATCH(D1636,Settings!$B$31:$B$36,0))</f>
        <v/>
      </c>
      <c r="L1636" s="23">
        <f>J1636+K1636</f>
        <v/>
      </c>
      <c r="M1636" s="23">
        <f>MIN(L1636,Settings!$C$25)</f>
        <v/>
      </c>
      <c r="N1636" s="23">
        <f>IF(B1636="IT",L1636*Settings!$C$11+L1636*Settings!$C$12,M1636*Settings!$C$16+M1636*Settings!$C$17+L1636*Settings!$C$18+L1636*Settings!$C$19+L1636*Settings!$C$20+L1636*Settings!$C$21*Settings!$C$22)</f>
        <v/>
      </c>
      <c r="O1636" s="23">
        <f>IF(B1636="IT",J1636/Settings!$C$13,0)</f>
        <v/>
      </c>
      <c r="P1636" s="23">
        <f>L1636+N1636+O1636</f>
        <v/>
      </c>
    </row>
    <row r="1637">
      <c r="A1637" s="5" t="inlineStr">
        <is>
          <t>E02518</t>
        </is>
      </c>
      <c r="B1637" s="5" t="inlineStr">
        <is>
          <t>PL</t>
        </is>
      </c>
      <c r="C1637" s="5" t="inlineStr">
        <is>
          <t>Customer Service</t>
        </is>
      </c>
      <c r="D1637" s="5" t="inlineStr">
        <is>
          <t>L2</t>
        </is>
      </c>
      <c r="E1637" s="5" t="n">
        <v>0.8</v>
      </c>
      <c r="F1637" s="5" t="n">
        <v>27850</v>
      </c>
      <c r="G1637" s="41" t="n">
        <v>45629</v>
      </c>
      <c r="H1637" s="41" t="n"/>
      <c r="I1637" s="42">
        <f>IF(H1637="",DATE(2099,12,31),H1637)</f>
        <v/>
      </c>
      <c r="J1637" s="23">
        <f>F1637*E1637</f>
        <v/>
      </c>
      <c r="K1637" s="23">
        <f>J1637*INDEX(Settings!$C$31:$C$36,MATCH(D1637,Settings!$B$31:$B$36,0))</f>
        <v/>
      </c>
      <c r="L1637" s="23">
        <f>J1637+K1637</f>
        <v/>
      </c>
      <c r="M1637" s="23">
        <f>MIN(L1637,Settings!$C$25)</f>
        <v/>
      </c>
      <c r="N1637" s="23">
        <f>IF(B1637="IT",L1637*Settings!$C$11+L1637*Settings!$C$12,M1637*Settings!$C$16+M1637*Settings!$C$17+L1637*Settings!$C$18+L1637*Settings!$C$19+L1637*Settings!$C$20+L1637*Settings!$C$21*Settings!$C$22)</f>
        <v/>
      </c>
      <c r="O1637" s="23">
        <f>IF(B1637="IT",J1637/Settings!$C$13,0)</f>
        <v/>
      </c>
      <c r="P1637" s="23">
        <f>L1637+N1637+O1637</f>
        <v/>
      </c>
    </row>
    <row r="1638">
      <c r="A1638" s="5" t="inlineStr">
        <is>
          <t>E02519</t>
        </is>
      </c>
      <c r="B1638" s="5" t="inlineStr">
        <is>
          <t>IT</t>
        </is>
      </c>
      <c r="C1638" s="5" t="inlineStr">
        <is>
          <t>Operations</t>
        </is>
      </c>
      <c r="D1638" s="5" t="inlineStr">
        <is>
          <t>L1</t>
        </is>
      </c>
      <c r="E1638" s="5" t="n">
        <v>1</v>
      </c>
      <c r="F1638" s="5" t="n">
        <v>21000</v>
      </c>
      <c r="G1638" s="41" t="n">
        <v>46024</v>
      </c>
      <c r="H1638" s="41" t="n"/>
      <c r="I1638" s="42">
        <f>IF(H1638="",DATE(2099,12,31),H1638)</f>
        <v/>
      </c>
      <c r="J1638" s="23">
        <f>F1638*E1638</f>
        <v/>
      </c>
      <c r="K1638" s="23">
        <f>J1638*INDEX(Settings!$C$31:$C$36,MATCH(D1638,Settings!$B$31:$B$36,0))</f>
        <v/>
      </c>
      <c r="L1638" s="23">
        <f>J1638+K1638</f>
        <v/>
      </c>
      <c r="M1638" s="23">
        <f>MIN(L1638,Settings!$C$25)</f>
        <v/>
      </c>
      <c r="N1638" s="23">
        <f>IF(B1638="IT",L1638*Settings!$C$11+L1638*Settings!$C$12,M1638*Settings!$C$16+M1638*Settings!$C$17+L1638*Settings!$C$18+L1638*Settings!$C$19+L1638*Settings!$C$20+L1638*Settings!$C$21*Settings!$C$22)</f>
        <v/>
      </c>
      <c r="O1638" s="23">
        <f>IF(B1638="IT",J1638/Settings!$C$13,0)</f>
        <v/>
      </c>
      <c r="P1638" s="23">
        <f>L1638+N1638+O1638</f>
        <v/>
      </c>
    </row>
    <row r="1639">
      <c r="A1639" s="5" t="inlineStr">
        <is>
          <t>E02524</t>
        </is>
      </c>
      <c r="B1639" s="5" t="inlineStr">
        <is>
          <t>IT</t>
        </is>
      </c>
      <c r="C1639" s="5" t="inlineStr">
        <is>
          <t>Operations</t>
        </is>
      </c>
      <c r="D1639" s="5" t="inlineStr">
        <is>
          <t>L3</t>
        </is>
      </c>
      <c r="E1639" s="5" t="n">
        <v>1</v>
      </c>
      <c r="F1639" s="5" t="n">
        <v>42900</v>
      </c>
      <c r="G1639" s="41" t="n">
        <v>45127</v>
      </c>
      <c r="H1639" s="41" t="n">
        <v>46079</v>
      </c>
      <c r="I1639" s="42">
        <f>IF(H1639="",DATE(2099,12,31),H1639)</f>
        <v/>
      </c>
      <c r="J1639" s="23">
        <f>F1639*E1639</f>
        <v/>
      </c>
      <c r="K1639" s="23">
        <f>J1639*INDEX(Settings!$C$31:$C$36,MATCH(D1639,Settings!$B$31:$B$36,0))</f>
        <v/>
      </c>
      <c r="L1639" s="23">
        <f>J1639+K1639</f>
        <v/>
      </c>
      <c r="M1639" s="23">
        <f>MIN(L1639,Settings!$C$25)</f>
        <v/>
      </c>
      <c r="N1639" s="23">
        <f>IF(B1639="IT",L1639*Settings!$C$11+L1639*Settings!$C$12,M1639*Settings!$C$16+M1639*Settings!$C$17+L1639*Settings!$C$18+L1639*Settings!$C$19+L1639*Settings!$C$20+L1639*Settings!$C$21*Settings!$C$22)</f>
        <v/>
      </c>
      <c r="O1639" s="23">
        <f>IF(B1639="IT",J1639/Settings!$C$13,0)</f>
        <v/>
      </c>
      <c r="P1639" s="23">
        <f>L1639+N1639+O1639</f>
        <v/>
      </c>
    </row>
    <row r="1640">
      <c r="A1640" s="5" t="inlineStr">
        <is>
          <t>E02525</t>
        </is>
      </c>
      <c r="B1640" s="5" t="inlineStr">
        <is>
          <t>IT</t>
        </is>
      </c>
      <c r="C1640" s="5" t="inlineStr">
        <is>
          <t>Finance</t>
        </is>
      </c>
      <c r="D1640" s="5" t="inlineStr">
        <is>
          <t>L1</t>
        </is>
      </c>
      <c r="E1640" s="5" t="n">
        <v>1</v>
      </c>
      <c r="F1640" s="5" t="n">
        <v>25000</v>
      </c>
      <c r="G1640" s="41" t="n">
        <v>46126</v>
      </c>
      <c r="H1640" s="41" t="n"/>
      <c r="I1640" s="42">
        <f>IF(H1640="",DATE(2099,12,31),H1640)</f>
        <v/>
      </c>
      <c r="J1640" s="23">
        <f>F1640*E1640</f>
        <v/>
      </c>
      <c r="K1640" s="23">
        <f>J1640*INDEX(Settings!$C$31:$C$36,MATCH(D1640,Settings!$B$31:$B$36,0))</f>
        <v/>
      </c>
      <c r="L1640" s="23">
        <f>J1640+K1640</f>
        <v/>
      </c>
      <c r="M1640" s="23">
        <f>MIN(L1640,Settings!$C$25)</f>
        <v/>
      </c>
      <c r="N1640" s="23">
        <f>IF(B1640="IT",L1640*Settings!$C$11+L1640*Settings!$C$12,M1640*Settings!$C$16+M1640*Settings!$C$17+L1640*Settings!$C$18+L1640*Settings!$C$19+L1640*Settings!$C$20+L1640*Settings!$C$21*Settings!$C$22)</f>
        <v/>
      </c>
      <c r="O1640" s="23">
        <f>IF(B1640="IT",J1640/Settings!$C$13,0)</f>
        <v/>
      </c>
      <c r="P1640" s="23">
        <f>L1640+N1640+O1640</f>
        <v/>
      </c>
    </row>
    <row r="1641">
      <c r="A1641" s="5" t="inlineStr">
        <is>
          <t>E02527</t>
        </is>
      </c>
      <c r="B1641" s="5" t="inlineStr">
        <is>
          <t>IT</t>
        </is>
      </c>
      <c r="C1641" s="5" t="inlineStr">
        <is>
          <t>Operations</t>
        </is>
      </c>
      <c r="D1641" s="5" t="inlineStr">
        <is>
          <t>L5</t>
        </is>
      </c>
      <c r="E1641" s="5" t="n">
        <v>1</v>
      </c>
      <c r="F1641" s="5" t="n">
        <v>80200</v>
      </c>
      <c r="G1641" s="41" t="n">
        <v>44015</v>
      </c>
      <c r="H1641" s="41" t="n"/>
      <c r="I1641" s="42">
        <f>IF(H1641="",DATE(2099,12,31),H1641)</f>
        <v/>
      </c>
      <c r="J1641" s="23">
        <f>F1641*E1641</f>
        <v/>
      </c>
      <c r="K1641" s="23">
        <f>J1641*INDEX(Settings!$C$31:$C$36,MATCH(D1641,Settings!$B$31:$B$36,0))</f>
        <v/>
      </c>
      <c r="L1641" s="23">
        <f>J1641+K1641</f>
        <v/>
      </c>
      <c r="M1641" s="23">
        <f>MIN(L1641,Settings!$C$25)</f>
        <v/>
      </c>
      <c r="N1641" s="23">
        <f>IF(B1641="IT",L1641*Settings!$C$11+L1641*Settings!$C$12,M1641*Settings!$C$16+M1641*Settings!$C$17+L1641*Settings!$C$18+L1641*Settings!$C$19+L1641*Settings!$C$20+L1641*Settings!$C$21*Settings!$C$22)</f>
        <v/>
      </c>
      <c r="O1641" s="23">
        <f>IF(B1641="IT",J1641/Settings!$C$13,0)</f>
        <v/>
      </c>
      <c r="P1641" s="23">
        <f>L1641+N1641+O1641</f>
        <v/>
      </c>
    </row>
    <row r="1642">
      <c r="A1642" s="5" t="inlineStr">
        <is>
          <t>E02529</t>
        </is>
      </c>
      <c r="B1642" s="5" t="inlineStr">
        <is>
          <t>PL</t>
        </is>
      </c>
      <c r="C1642" s="5" t="inlineStr">
        <is>
          <t>HR</t>
        </is>
      </c>
      <c r="D1642" s="5" t="inlineStr">
        <is>
          <t>L1</t>
        </is>
      </c>
      <c r="E1642" s="5" t="n">
        <v>1</v>
      </c>
      <c r="F1642" s="5" t="n">
        <v>19300</v>
      </c>
      <c r="G1642" s="41" t="n">
        <v>45394</v>
      </c>
      <c r="H1642" s="41" t="n"/>
      <c r="I1642" s="42">
        <f>IF(H1642="",DATE(2099,12,31),H1642)</f>
        <v/>
      </c>
      <c r="J1642" s="23">
        <f>F1642*E1642</f>
        <v/>
      </c>
      <c r="K1642" s="23">
        <f>J1642*INDEX(Settings!$C$31:$C$36,MATCH(D1642,Settings!$B$31:$B$36,0))</f>
        <v/>
      </c>
      <c r="L1642" s="23">
        <f>J1642+K1642</f>
        <v/>
      </c>
      <c r="M1642" s="23">
        <f>MIN(L1642,Settings!$C$25)</f>
        <v/>
      </c>
      <c r="N1642" s="23">
        <f>IF(B1642="IT",L1642*Settings!$C$11+L1642*Settings!$C$12,M1642*Settings!$C$16+M1642*Settings!$C$17+L1642*Settings!$C$18+L1642*Settings!$C$19+L1642*Settings!$C$20+L1642*Settings!$C$21*Settings!$C$22)</f>
        <v/>
      </c>
      <c r="O1642" s="23">
        <f>IF(B1642="IT",J1642/Settings!$C$13,0)</f>
        <v/>
      </c>
      <c r="P1642" s="23">
        <f>L1642+N1642+O1642</f>
        <v/>
      </c>
    </row>
    <row r="1643">
      <c r="A1643" s="5" t="inlineStr">
        <is>
          <t>E02530</t>
        </is>
      </c>
      <c r="B1643" s="5" t="inlineStr">
        <is>
          <t>IT</t>
        </is>
      </c>
      <c r="C1643" s="5" t="inlineStr">
        <is>
          <t>Tech</t>
        </is>
      </c>
      <c r="D1643" s="5" t="inlineStr">
        <is>
          <t>L1</t>
        </is>
      </c>
      <c r="E1643" s="5" t="n">
        <v>0.8</v>
      </c>
      <c r="F1643" s="5" t="n">
        <v>32050</v>
      </c>
      <c r="G1643" s="41" t="n">
        <v>44525</v>
      </c>
      <c r="H1643" s="41" t="n"/>
      <c r="I1643" s="42">
        <f>IF(H1643="",DATE(2099,12,31),H1643)</f>
        <v/>
      </c>
      <c r="J1643" s="23">
        <f>F1643*E1643</f>
        <v/>
      </c>
      <c r="K1643" s="23">
        <f>J1643*INDEX(Settings!$C$31:$C$36,MATCH(D1643,Settings!$B$31:$B$36,0))</f>
        <v/>
      </c>
      <c r="L1643" s="23">
        <f>J1643+K1643</f>
        <v/>
      </c>
      <c r="M1643" s="23">
        <f>MIN(L1643,Settings!$C$25)</f>
        <v/>
      </c>
      <c r="N1643" s="23">
        <f>IF(B1643="IT",L1643*Settings!$C$11+L1643*Settings!$C$12,M1643*Settings!$C$16+M1643*Settings!$C$17+L1643*Settings!$C$18+L1643*Settings!$C$19+L1643*Settings!$C$20+L1643*Settings!$C$21*Settings!$C$22)</f>
        <v/>
      </c>
      <c r="O1643" s="23">
        <f>IF(B1643="IT",J1643/Settings!$C$13,0)</f>
        <v/>
      </c>
      <c r="P1643" s="23">
        <f>L1643+N1643+O1643</f>
        <v/>
      </c>
    </row>
    <row r="1644">
      <c r="A1644" s="5" t="inlineStr">
        <is>
          <t>E02531</t>
        </is>
      </c>
      <c r="B1644" s="5" t="inlineStr">
        <is>
          <t>IT</t>
        </is>
      </c>
      <c r="C1644" s="5" t="inlineStr">
        <is>
          <t>Customer Service</t>
        </is>
      </c>
      <c r="D1644" s="5" t="inlineStr">
        <is>
          <t>L1</t>
        </is>
      </c>
      <c r="E1644" s="5" t="n">
        <v>1</v>
      </c>
      <c r="F1644" s="5" t="n">
        <v>17900</v>
      </c>
      <c r="G1644" s="41" t="n">
        <v>46192</v>
      </c>
      <c r="H1644" s="41" t="n"/>
      <c r="I1644" s="42">
        <f>IF(H1644="",DATE(2099,12,31),H1644)</f>
        <v/>
      </c>
      <c r="J1644" s="23">
        <f>F1644*E1644</f>
        <v/>
      </c>
      <c r="K1644" s="23">
        <f>J1644*INDEX(Settings!$C$31:$C$36,MATCH(D1644,Settings!$B$31:$B$36,0))</f>
        <v/>
      </c>
      <c r="L1644" s="23">
        <f>J1644+K1644</f>
        <v/>
      </c>
      <c r="M1644" s="23">
        <f>MIN(L1644,Settings!$C$25)</f>
        <v/>
      </c>
      <c r="N1644" s="23">
        <f>IF(B1644="IT",L1644*Settings!$C$11+L1644*Settings!$C$12,M1644*Settings!$C$16+M1644*Settings!$C$17+L1644*Settings!$C$18+L1644*Settings!$C$19+L1644*Settings!$C$20+L1644*Settings!$C$21*Settings!$C$22)</f>
        <v/>
      </c>
      <c r="O1644" s="23">
        <f>IF(B1644="IT",J1644/Settings!$C$13,0)</f>
        <v/>
      </c>
      <c r="P1644" s="23">
        <f>L1644+N1644+O1644</f>
        <v/>
      </c>
    </row>
    <row r="1645">
      <c r="A1645" s="5" t="inlineStr">
        <is>
          <t>E02532</t>
        </is>
      </c>
      <c r="B1645" s="5" t="inlineStr">
        <is>
          <t>IT</t>
        </is>
      </c>
      <c r="C1645" s="5" t="inlineStr">
        <is>
          <t>Operations</t>
        </is>
      </c>
      <c r="D1645" s="5" t="inlineStr">
        <is>
          <t>L2</t>
        </is>
      </c>
      <c r="E1645" s="5" t="n">
        <v>1</v>
      </c>
      <c r="F1645" s="5" t="n">
        <v>26000</v>
      </c>
      <c r="G1645" s="41" t="n">
        <v>45882</v>
      </c>
      <c r="H1645" s="41" t="n"/>
      <c r="I1645" s="42">
        <f>IF(H1645="",DATE(2099,12,31),H1645)</f>
        <v/>
      </c>
      <c r="J1645" s="23">
        <f>F1645*E1645</f>
        <v/>
      </c>
      <c r="K1645" s="23">
        <f>J1645*INDEX(Settings!$C$31:$C$36,MATCH(D1645,Settings!$B$31:$B$36,0))</f>
        <v/>
      </c>
      <c r="L1645" s="23">
        <f>J1645+K1645</f>
        <v/>
      </c>
      <c r="M1645" s="23">
        <f>MIN(L1645,Settings!$C$25)</f>
        <v/>
      </c>
      <c r="N1645" s="23">
        <f>IF(B1645="IT",L1645*Settings!$C$11+L1645*Settings!$C$12,M1645*Settings!$C$16+M1645*Settings!$C$17+L1645*Settings!$C$18+L1645*Settings!$C$19+L1645*Settings!$C$20+L1645*Settings!$C$21*Settings!$C$22)</f>
        <v/>
      </c>
      <c r="O1645" s="23">
        <f>IF(B1645="IT",J1645/Settings!$C$13,0)</f>
        <v/>
      </c>
      <c r="P1645" s="23">
        <f>L1645+N1645+O1645</f>
        <v/>
      </c>
    </row>
    <row r="1646">
      <c r="A1646" s="5" t="inlineStr">
        <is>
          <t>E02534</t>
        </is>
      </c>
      <c r="B1646" s="5" t="inlineStr">
        <is>
          <t>IT</t>
        </is>
      </c>
      <c r="C1646" s="5" t="inlineStr">
        <is>
          <t>Customer Service</t>
        </is>
      </c>
      <c r="D1646" s="5" t="inlineStr">
        <is>
          <t>L3</t>
        </is>
      </c>
      <c r="E1646" s="5" t="n">
        <v>1</v>
      </c>
      <c r="F1646" s="5" t="n">
        <v>35300</v>
      </c>
      <c r="G1646" s="41" t="n">
        <v>45243</v>
      </c>
      <c r="H1646" s="41" t="n"/>
      <c r="I1646" s="42">
        <f>IF(H1646="",DATE(2099,12,31),H1646)</f>
        <v/>
      </c>
      <c r="J1646" s="23">
        <f>F1646*E1646</f>
        <v/>
      </c>
      <c r="K1646" s="23">
        <f>J1646*INDEX(Settings!$C$31:$C$36,MATCH(D1646,Settings!$B$31:$B$36,0))</f>
        <v/>
      </c>
      <c r="L1646" s="23">
        <f>J1646+K1646</f>
        <v/>
      </c>
      <c r="M1646" s="23">
        <f>MIN(L1646,Settings!$C$25)</f>
        <v/>
      </c>
      <c r="N1646" s="23">
        <f>IF(B1646="IT",L1646*Settings!$C$11+L1646*Settings!$C$12,M1646*Settings!$C$16+M1646*Settings!$C$17+L1646*Settings!$C$18+L1646*Settings!$C$19+L1646*Settings!$C$20+L1646*Settings!$C$21*Settings!$C$22)</f>
        <v/>
      </c>
      <c r="O1646" s="23">
        <f>IF(B1646="IT",J1646/Settings!$C$13,0)</f>
        <v/>
      </c>
      <c r="P1646" s="23">
        <f>L1646+N1646+O1646</f>
        <v/>
      </c>
    </row>
    <row r="1647">
      <c r="A1647" s="5" t="inlineStr">
        <is>
          <t>E02535</t>
        </is>
      </c>
      <c r="B1647" s="5" t="inlineStr">
        <is>
          <t>PL</t>
        </is>
      </c>
      <c r="C1647" s="5" t="inlineStr">
        <is>
          <t>Customer Service</t>
        </is>
      </c>
      <c r="D1647" s="5" t="inlineStr">
        <is>
          <t>L5</t>
        </is>
      </c>
      <c r="E1647" s="5" t="n">
        <v>1</v>
      </c>
      <c r="F1647" s="5" t="n">
        <v>49100</v>
      </c>
      <c r="G1647" s="41" t="n">
        <v>45274</v>
      </c>
      <c r="H1647" s="41" t="n">
        <v>46017</v>
      </c>
      <c r="I1647" s="42">
        <f>IF(H1647="",DATE(2099,12,31),H1647)</f>
        <v/>
      </c>
      <c r="J1647" s="23">
        <f>F1647*E1647</f>
        <v/>
      </c>
      <c r="K1647" s="23">
        <f>J1647*INDEX(Settings!$C$31:$C$36,MATCH(D1647,Settings!$B$31:$B$36,0))</f>
        <v/>
      </c>
      <c r="L1647" s="23">
        <f>J1647+K1647</f>
        <v/>
      </c>
      <c r="M1647" s="23">
        <f>MIN(L1647,Settings!$C$25)</f>
        <v/>
      </c>
      <c r="N1647" s="23">
        <f>IF(B1647="IT",L1647*Settings!$C$11+L1647*Settings!$C$12,M1647*Settings!$C$16+M1647*Settings!$C$17+L1647*Settings!$C$18+L1647*Settings!$C$19+L1647*Settings!$C$20+L1647*Settings!$C$21*Settings!$C$22)</f>
        <v/>
      </c>
      <c r="O1647" s="23">
        <f>IF(B1647="IT",J1647/Settings!$C$13,0)</f>
        <v/>
      </c>
      <c r="P1647" s="23">
        <f>L1647+N1647+O1647</f>
        <v/>
      </c>
    </row>
    <row r="1648">
      <c r="A1648" s="5" t="inlineStr">
        <is>
          <t>E02537</t>
        </is>
      </c>
      <c r="B1648" s="5" t="inlineStr">
        <is>
          <t>IT</t>
        </is>
      </c>
      <c r="C1648" s="5" t="inlineStr">
        <is>
          <t>Tech</t>
        </is>
      </c>
      <c r="D1648" s="5" t="inlineStr">
        <is>
          <t>L2</t>
        </is>
      </c>
      <c r="E1648" s="5" t="n">
        <v>1</v>
      </c>
      <c r="F1648" s="5" t="n">
        <v>41650</v>
      </c>
      <c r="G1648" s="41" t="n">
        <v>45668</v>
      </c>
      <c r="H1648" s="41" t="n"/>
      <c r="I1648" s="42">
        <f>IF(H1648="",DATE(2099,12,31),H1648)</f>
        <v/>
      </c>
      <c r="J1648" s="23">
        <f>F1648*E1648</f>
        <v/>
      </c>
      <c r="K1648" s="23">
        <f>J1648*INDEX(Settings!$C$31:$C$36,MATCH(D1648,Settings!$B$31:$B$36,0))</f>
        <v/>
      </c>
      <c r="L1648" s="23">
        <f>J1648+K1648</f>
        <v/>
      </c>
      <c r="M1648" s="23">
        <f>MIN(L1648,Settings!$C$25)</f>
        <v/>
      </c>
      <c r="N1648" s="23">
        <f>IF(B1648="IT",L1648*Settings!$C$11+L1648*Settings!$C$12,M1648*Settings!$C$16+M1648*Settings!$C$17+L1648*Settings!$C$18+L1648*Settings!$C$19+L1648*Settings!$C$20+L1648*Settings!$C$21*Settings!$C$22)</f>
        <v/>
      </c>
      <c r="O1648" s="23">
        <f>IF(B1648="IT",J1648/Settings!$C$13,0)</f>
        <v/>
      </c>
      <c r="P1648" s="23">
        <f>L1648+N1648+O1648</f>
        <v/>
      </c>
    </row>
    <row r="1649">
      <c r="A1649" s="5" t="inlineStr">
        <is>
          <t>E02539</t>
        </is>
      </c>
      <c r="B1649" s="5" t="inlineStr">
        <is>
          <t>IT</t>
        </is>
      </c>
      <c r="C1649" s="5" t="inlineStr">
        <is>
          <t>HR</t>
        </is>
      </c>
      <c r="D1649" s="5" t="inlineStr">
        <is>
          <t>L3</t>
        </is>
      </c>
      <c r="E1649" s="5" t="n">
        <v>1</v>
      </c>
      <c r="F1649" s="5" t="n">
        <v>32250</v>
      </c>
      <c r="G1649" s="41" t="n">
        <v>45846</v>
      </c>
      <c r="H1649" s="41" t="n">
        <v>45952</v>
      </c>
      <c r="I1649" s="42">
        <f>IF(H1649="",DATE(2099,12,31),H1649)</f>
        <v/>
      </c>
      <c r="J1649" s="23">
        <f>F1649*E1649</f>
        <v/>
      </c>
      <c r="K1649" s="23">
        <f>J1649*INDEX(Settings!$C$31:$C$36,MATCH(D1649,Settings!$B$31:$B$36,0))</f>
        <v/>
      </c>
      <c r="L1649" s="23">
        <f>J1649+K1649</f>
        <v/>
      </c>
      <c r="M1649" s="23">
        <f>MIN(L1649,Settings!$C$25)</f>
        <v/>
      </c>
      <c r="N1649" s="23">
        <f>IF(B1649="IT",L1649*Settings!$C$11+L1649*Settings!$C$12,M1649*Settings!$C$16+M1649*Settings!$C$17+L1649*Settings!$C$18+L1649*Settings!$C$19+L1649*Settings!$C$20+L1649*Settings!$C$21*Settings!$C$22)</f>
        <v/>
      </c>
      <c r="O1649" s="23">
        <f>IF(B1649="IT",J1649/Settings!$C$13,0)</f>
        <v/>
      </c>
      <c r="P1649" s="23">
        <f>L1649+N1649+O1649</f>
        <v/>
      </c>
    </row>
    <row r="1650">
      <c r="A1650" s="5" t="inlineStr">
        <is>
          <t>E02541</t>
        </is>
      </c>
      <c r="B1650" s="5" t="inlineStr">
        <is>
          <t>IT</t>
        </is>
      </c>
      <c r="C1650" s="5" t="inlineStr">
        <is>
          <t>Sales</t>
        </is>
      </c>
      <c r="D1650" s="5" t="inlineStr">
        <is>
          <t>L3</t>
        </is>
      </c>
      <c r="E1650" s="5" t="n">
        <v>1</v>
      </c>
      <c r="F1650" s="5" t="n">
        <v>47800</v>
      </c>
      <c r="G1650" s="41" t="n">
        <v>45146</v>
      </c>
      <c r="H1650" s="41" t="n"/>
      <c r="I1650" s="42">
        <f>IF(H1650="",DATE(2099,12,31),H1650)</f>
        <v/>
      </c>
      <c r="J1650" s="23">
        <f>F1650*E1650</f>
        <v/>
      </c>
      <c r="K1650" s="23">
        <f>J1650*INDEX(Settings!$C$31:$C$36,MATCH(D1650,Settings!$B$31:$B$36,0))</f>
        <v/>
      </c>
      <c r="L1650" s="23">
        <f>J1650+K1650</f>
        <v/>
      </c>
      <c r="M1650" s="23">
        <f>MIN(L1650,Settings!$C$25)</f>
        <v/>
      </c>
      <c r="N1650" s="23">
        <f>IF(B1650="IT",L1650*Settings!$C$11+L1650*Settings!$C$12,M1650*Settings!$C$16+M1650*Settings!$C$17+L1650*Settings!$C$18+L1650*Settings!$C$19+L1650*Settings!$C$20+L1650*Settings!$C$21*Settings!$C$22)</f>
        <v/>
      </c>
      <c r="O1650" s="23">
        <f>IF(B1650="IT",J1650/Settings!$C$13,0)</f>
        <v/>
      </c>
      <c r="P1650" s="23">
        <f>L1650+N1650+O1650</f>
        <v/>
      </c>
    </row>
    <row r="1651">
      <c r="A1651" s="5" t="inlineStr">
        <is>
          <t>E02545</t>
        </is>
      </c>
      <c r="B1651" s="5" t="inlineStr">
        <is>
          <t>IT</t>
        </is>
      </c>
      <c r="C1651" s="5" t="inlineStr">
        <is>
          <t>Customer Service</t>
        </is>
      </c>
      <c r="D1651" s="5" t="inlineStr">
        <is>
          <t>L3</t>
        </is>
      </c>
      <c r="E1651" s="5" t="n">
        <v>1</v>
      </c>
      <c r="F1651" s="5" t="n">
        <v>38300</v>
      </c>
      <c r="G1651" s="41" t="n">
        <v>45309</v>
      </c>
      <c r="H1651" s="41" t="n"/>
      <c r="I1651" s="42">
        <f>IF(H1651="",DATE(2099,12,31),H1651)</f>
        <v/>
      </c>
      <c r="J1651" s="23">
        <f>F1651*E1651</f>
        <v/>
      </c>
      <c r="K1651" s="23">
        <f>J1651*INDEX(Settings!$C$31:$C$36,MATCH(D1651,Settings!$B$31:$B$36,0))</f>
        <v/>
      </c>
      <c r="L1651" s="23">
        <f>J1651+K1651</f>
        <v/>
      </c>
      <c r="M1651" s="23">
        <f>MIN(L1651,Settings!$C$25)</f>
        <v/>
      </c>
      <c r="N1651" s="23">
        <f>IF(B1651="IT",L1651*Settings!$C$11+L1651*Settings!$C$12,M1651*Settings!$C$16+M1651*Settings!$C$17+L1651*Settings!$C$18+L1651*Settings!$C$19+L1651*Settings!$C$20+L1651*Settings!$C$21*Settings!$C$22)</f>
        <v/>
      </c>
      <c r="O1651" s="23">
        <f>IF(B1651="IT",J1651/Settings!$C$13,0)</f>
        <v/>
      </c>
      <c r="P1651" s="23">
        <f>L1651+N1651+O1651</f>
        <v/>
      </c>
    </row>
    <row r="1652">
      <c r="A1652" s="5" t="inlineStr">
        <is>
          <t>E02548</t>
        </is>
      </c>
      <c r="B1652" s="5" t="inlineStr">
        <is>
          <t>PL</t>
        </is>
      </c>
      <c r="C1652" s="5" t="inlineStr">
        <is>
          <t>Customer Service</t>
        </is>
      </c>
      <c r="D1652" s="5" t="inlineStr">
        <is>
          <t>L3</t>
        </is>
      </c>
      <c r="E1652" s="5" t="n">
        <v>1</v>
      </c>
      <c r="F1652" s="5" t="n">
        <v>28900</v>
      </c>
      <c r="G1652" s="41" t="n">
        <v>44373</v>
      </c>
      <c r="H1652" s="41" t="n"/>
      <c r="I1652" s="42">
        <f>IF(H1652="",DATE(2099,12,31),H1652)</f>
        <v/>
      </c>
      <c r="J1652" s="23">
        <f>F1652*E1652</f>
        <v/>
      </c>
      <c r="K1652" s="23">
        <f>J1652*INDEX(Settings!$C$31:$C$36,MATCH(D1652,Settings!$B$31:$B$36,0))</f>
        <v/>
      </c>
      <c r="L1652" s="23">
        <f>J1652+K1652</f>
        <v/>
      </c>
      <c r="M1652" s="23">
        <f>MIN(L1652,Settings!$C$25)</f>
        <v/>
      </c>
      <c r="N1652" s="23">
        <f>IF(B1652="IT",L1652*Settings!$C$11+L1652*Settings!$C$12,M1652*Settings!$C$16+M1652*Settings!$C$17+L1652*Settings!$C$18+L1652*Settings!$C$19+L1652*Settings!$C$20+L1652*Settings!$C$21*Settings!$C$22)</f>
        <v/>
      </c>
      <c r="O1652" s="23">
        <f>IF(B1652="IT",J1652/Settings!$C$13,0)</f>
        <v/>
      </c>
      <c r="P1652" s="23">
        <f>L1652+N1652+O1652</f>
        <v/>
      </c>
    </row>
    <row r="1653">
      <c r="A1653" s="5" t="inlineStr">
        <is>
          <t>E02549</t>
        </is>
      </c>
      <c r="B1653" s="5" t="inlineStr">
        <is>
          <t>IT</t>
        </is>
      </c>
      <c r="C1653" s="5" t="inlineStr">
        <is>
          <t>HR</t>
        </is>
      </c>
      <c r="D1653" s="5" t="inlineStr">
        <is>
          <t>L3</t>
        </is>
      </c>
      <c r="E1653" s="5" t="n">
        <v>1</v>
      </c>
      <c r="F1653" s="5" t="n">
        <v>41700</v>
      </c>
      <c r="G1653" s="41" t="n">
        <v>45461</v>
      </c>
      <c r="H1653" s="41" t="n"/>
      <c r="I1653" s="42">
        <f>IF(H1653="",DATE(2099,12,31),H1653)</f>
        <v/>
      </c>
      <c r="J1653" s="23">
        <f>F1653*E1653</f>
        <v/>
      </c>
      <c r="K1653" s="23">
        <f>J1653*INDEX(Settings!$C$31:$C$36,MATCH(D1653,Settings!$B$31:$B$36,0))</f>
        <v/>
      </c>
      <c r="L1653" s="23">
        <f>J1653+K1653</f>
        <v/>
      </c>
      <c r="M1653" s="23">
        <f>MIN(L1653,Settings!$C$25)</f>
        <v/>
      </c>
      <c r="N1653" s="23">
        <f>IF(B1653="IT",L1653*Settings!$C$11+L1653*Settings!$C$12,M1653*Settings!$C$16+M1653*Settings!$C$17+L1653*Settings!$C$18+L1653*Settings!$C$19+L1653*Settings!$C$20+L1653*Settings!$C$21*Settings!$C$22)</f>
        <v/>
      </c>
      <c r="O1653" s="23">
        <f>IF(B1653="IT",J1653/Settings!$C$13,0)</f>
        <v/>
      </c>
      <c r="P1653" s="23">
        <f>L1653+N1653+O1653</f>
        <v/>
      </c>
    </row>
    <row r="1654">
      <c r="A1654" s="5" t="inlineStr">
        <is>
          <t>E02550</t>
        </is>
      </c>
      <c r="B1654" s="5" t="inlineStr">
        <is>
          <t>PL</t>
        </is>
      </c>
      <c r="C1654" s="5" t="inlineStr">
        <is>
          <t>Operations</t>
        </is>
      </c>
      <c r="D1654" s="5" t="inlineStr">
        <is>
          <t>L1</t>
        </is>
      </c>
      <c r="E1654" s="5" t="n">
        <v>1</v>
      </c>
      <c r="F1654" s="5" t="n">
        <v>20250</v>
      </c>
      <c r="G1654" s="41" t="n">
        <v>45571</v>
      </c>
      <c r="H1654" s="41" t="n"/>
      <c r="I1654" s="42">
        <f>IF(H1654="",DATE(2099,12,31),H1654)</f>
        <v/>
      </c>
      <c r="J1654" s="23">
        <f>F1654*E1654</f>
        <v/>
      </c>
      <c r="K1654" s="23">
        <f>J1654*INDEX(Settings!$C$31:$C$36,MATCH(D1654,Settings!$B$31:$B$36,0))</f>
        <v/>
      </c>
      <c r="L1654" s="23">
        <f>J1654+K1654</f>
        <v/>
      </c>
      <c r="M1654" s="23">
        <f>MIN(L1654,Settings!$C$25)</f>
        <v/>
      </c>
      <c r="N1654" s="23">
        <f>IF(B1654="IT",L1654*Settings!$C$11+L1654*Settings!$C$12,M1654*Settings!$C$16+M1654*Settings!$C$17+L1654*Settings!$C$18+L1654*Settings!$C$19+L1654*Settings!$C$20+L1654*Settings!$C$21*Settings!$C$22)</f>
        <v/>
      </c>
      <c r="O1654" s="23">
        <f>IF(B1654="IT",J1654/Settings!$C$13,0)</f>
        <v/>
      </c>
      <c r="P1654" s="23">
        <f>L1654+N1654+O1654</f>
        <v/>
      </c>
    </row>
    <row r="1655">
      <c r="A1655" s="5" t="inlineStr">
        <is>
          <t>E02551</t>
        </is>
      </c>
      <c r="B1655" s="5" t="inlineStr">
        <is>
          <t>IT</t>
        </is>
      </c>
      <c r="C1655" s="5" t="inlineStr">
        <is>
          <t>Sales</t>
        </is>
      </c>
      <c r="D1655" s="5" t="inlineStr">
        <is>
          <t>L1</t>
        </is>
      </c>
      <c r="E1655" s="5" t="n">
        <v>1</v>
      </c>
      <c r="F1655" s="5" t="n">
        <v>26050</v>
      </c>
      <c r="G1655" s="41" t="n">
        <v>45287</v>
      </c>
      <c r="H1655" s="41" t="n"/>
      <c r="I1655" s="42">
        <f>IF(H1655="",DATE(2099,12,31),H1655)</f>
        <v/>
      </c>
      <c r="J1655" s="23">
        <f>F1655*E1655</f>
        <v/>
      </c>
      <c r="K1655" s="23">
        <f>J1655*INDEX(Settings!$C$31:$C$36,MATCH(D1655,Settings!$B$31:$B$36,0))</f>
        <v/>
      </c>
      <c r="L1655" s="23">
        <f>J1655+K1655</f>
        <v/>
      </c>
      <c r="M1655" s="23">
        <f>MIN(L1655,Settings!$C$25)</f>
        <v/>
      </c>
      <c r="N1655" s="23">
        <f>IF(B1655="IT",L1655*Settings!$C$11+L1655*Settings!$C$12,M1655*Settings!$C$16+M1655*Settings!$C$17+L1655*Settings!$C$18+L1655*Settings!$C$19+L1655*Settings!$C$20+L1655*Settings!$C$21*Settings!$C$22)</f>
        <v/>
      </c>
      <c r="O1655" s="23">
        <f>IF(B1655="IT",J1655/Settings!$C$13,0)</f>
        <v/>
      </c>
      <c r="P1655" s="23">
        <f>L1655+N1655+O1655</f>
        <v/>
      </c>
    </row>
    <row r="1656">
      <c r="A1656" s="5" t="inlineStr">
        <is>
          <t>E02552</t>
        </is>
      </c>
      <c r="B1656" s="5" t="inlineStr">
        <is>
          <t>IT</t>
        </is>
      </c>
      <c r="C1656" s="5" t="inlineStr">
        <is>
          <t>Customer Service</t>
        </is>
      </c>
      <c r="D1656" s="5" t="inlineStr">
        <is>
          <t>L5</t>
        </is>
      </c>
      <c r="E1656" s="5" t="n">
        <v>1</v>
      </c>
      <c r="F1656" s="5" t="n">
        <v>62400</v>
      </c>
      <c r="G1656" s="41" t="n">
        <v>45997</v>
      </c>
      <c r="H1656" s="41" t="n">
        <v>46035</v>
      </c>
      <c r="I1656" s="42">
        <f>IF(H1656="",DATE(2099,12,31),H1656)</f>
        <v/>
      </c>
      <c r="J1656" s="23">
        <f>F1656*E1656</f>
        <v/>
      </c>
      <c r="K1656" s="23">
        <f>J1656*INDEX(Settings!$C$31:$C$36,MATCH(D1656,Settings!$B$31:$B$36,0))</f>
        <v/>
      </c>
      <c r="L1656" s="23">
        <f>J1656+K1656</f>
        <v/>
      </c>
      <c r="M1656" s="23">
        <f>MIN(L1656,Settings!$C$25)</f>
        <v/>
      </c>
      <c r="N1656" s="23">
        <f>IF(B1656="IT",L1656*Settings!$C$11+L1656*Settings!$C$12,M1656*Settings!$C$16+M1656*Settings!$C$17+L1656*Settings!$C$18+L1656*Settings!$C$19+L1656*Settings!$C$20+L1656*Settings!$C$21*Settings!$C$22)</f>
        <v/>
      </c>
      <c r="O1656" s="23">
        <f>IF(B1656="IT",J1656/Settings!$C$13,0)</f>
        <v/>
      </c>
      <c r="P1656" s="23">
        <f>L1656+N1656+O1656</f>
        <v/>
      </c>
    </row>
    <row r="1657">
      <c r="A1657" s="5" t="inlineStr">
        <is>
          <t>E02553</t>
        </is>
      </c>
      <c r="B1657" s="5" t="inlineStr">
        <is>
          <t>PL</t>
        </is>
      </c>
      <c r="C1657" s="5" t="inlineStr">
        <is>
          <t>Tech</t>
        </is>
      </c>
      <c r="D1657" s="5" t="inlineStr">
        <is>
          <t>L5</t>
        </is>
      </c>
      <c r="E1657" s="5" t="n">
        <v>1</v>
      </c>
      <c r="F1657" s="5" t="n">
        <v>84800</v>
      </c>
      <c r="G1657" s="41" t="n">
        <v>45637</v>
      </c>
      <c r="H1657" s="41" t="n"/>
      <c r="I1657" s="42">
        <f>IF(H1657="",DATE(2099,12,31),H1657)</f>
        <v/>
      </c>
      <c r="J1657" s="23">
        <f>F1657*E1657</f>
        <v/>
      </c>
      <c r="K1657" s="23">
        <f>J1657*INDEX(Settings!$C$31:$C$36,MATCH(D1657,Settings!$B$31:$B$36,0))</f>
        <v/>
      </c>
      <c r="L1657" s="23">
        <f>J1657+K1657</f>
        <v/>
      </c>
      <c r="M1657" s="23">
        <f>MIN(L1657,Settings!$C$25)</f>
        <v/>
      </c>
      <c r="N1657" s="23">
        <f>IF(B1657="IT",L1657*Settings!$C$11+L1657*Settings!$C$12,M1657*Settings!$C$16+M1657*Settings!$C$17+L1657*Settings!$C$18+L1657*Settings!$C$19+L1657*Settings!$C$20+L1657*Settings!$C$21*Settings!$C$22)</f>
        <v/>
      </c>
      <c r="O1657" s="23">
        <f>IF(B1657="IT",J1657/Settings!$C$13,0)</f>
        <v/>
      </c>
      <c r="P1657" s="23">
        <f>L1657+N1657+O1657</f>
        <v/>
      </c>
    </row>
    <row r="1658">
      <c r="A1658" s="5" t="inlineStr">
        <is>
          <t>E02554</t>
        </is>
      </c>
      <c r="B1658" s="5" t="inlineStr">
        <is>
          <t>PL</t>
        </is>
      </c>
      <c r="C1658" s="5" t="inlineStr">
        <is>
          <t>Operations</t>
        </is>
      </c>
      <c r="D1658" s="5" t="inlineStr">
        <is>
          <t>L2</t>
        </is>
      </c>
      <c r="E1658" s="5" t="n">
        <v>1</v>
      </c>
      <c r="F1658" s="5" t="n">
        <v>25700</v>
      </c>
      <c r="G1658" s="41" t="n">
        <v>42613</v>
      </c>
      <c r="H1658" s="41" t="n"/>
      <c r="I1658" s="42">
        <f>IF(H1658="",DATE(2099,12,31),H1658)</f>
        <v/>
      </c>
      <c r="J1658" s="23">
        <f>F1658*E1658</f>
        <v/>
      </c>
      <c r="K1658" s="23">
        <f>J1658*INDEX(Settings!$C$31:$C$36,MATCH(D1658,Settings!$B$31:$B$36,0))</f>
        <v/>
      </c>
      <c r="L1658" s="23">
        <f>J1658+K1658</f>
        <v/>
      </c>
      <c r="M1658" s="23">
        <f>MIN(L1658,Settings!$C$25)</f>
        <v/>
      </c>
      <c r="N1658" s="23">
        <f>IF(B1658="IT",L1658*Settings!$C$11+L1658*Settings!$C$12,M1658*Settings!$C$16+M1658*Settings!$C$17+L1658*Settings!$C$18+L1658*Settings!$C$19+L1658*Settings!$C$20+L1658*Settings!$C$21*Settings!$C$22)</f>
        <v/>
      </c>
      <c r="O1658" s="23">
        <f>IF(B1658="IT",J1658/Settings!$C$13,0)</f>
        <v/>
      </c>
      <c r="P1658" s="23">
        <f>L1658+N1658+O1658</f>
        <v/>
      </c>
    </row>
    <row r="1659">
      <c r="A1659" s="5" t="inlineStr">
        <is>
          <t>E02556</t>
        </is>
      </c>
      <c r="B1659" s="5" t="inlineStr">
        <is>
          <t>PL</t>
        </is>
      </c>
      <c r="C1659" s="5" t="inlineStr">
        <is>
          <t>Tech</t>
        </is>
      </c>
      <c r="D1659" s="5" t="inlineStr">
        <is>
          <t>L1</t>
        </is>
      </c>
      <c r="E1659" s="5" t="n">
        <v>1</v>
      </c>
      <c r="F1659" s="5" t="n">
        <v>25300</v>
      </c>
      <c r="G1659" s="41" t="n">
        <v>44834</v>
      </c>
      <c r="H1659" s="41" t="n"/>
      <c r="I1659" s="42">
        <f>IF(H1659="",DATE(2099,12,31),H1659)</f>
        <v/>
      </c>
      <c r="J1659" s="23">
        <f>F1659*E1659</f>
        <v/>
      </c>
      <c r="K1659" s="23">
        <f>J1659*INDEX(Settings!$C$31:$C$36,MATCH(D1659,Settings!$B$31:$B$36,0))</f>
        <v/>
      </c>
      <c r="L1659" s="23">
        <f>J1659+K1659</f>
        <v/>
      </c>
      <c r="M1659" s="23">
        <f>MIN(L1659,Settings!$C$25)</f>
        <v/>
      </c>
      <c r="N1659" s="23">
        <f>IF(B1659="IT",L1659*Settings!$C$11+L1659*Settings!$C$12,M1659*Settings!$C$16+M1659*Settings!$C$17+L1659*Settings!$C$18+L1659*Settings!$C$19+L1659*Settings!$C$20+L1659*Settings!$C$21*Settings!$C$22)</f>
        <v/>
      </c>
      <c r="O1659" s="23">
        <f>IF(B1659="IT",J1659/Settings!$C$13,0)</f>
        <v/>
      </c>
      <c r="P1659" s="23">
        <f>L1659+N1659+O1659</f>
        <v/>
      </c>
    </row>
    <row r="1660">
      <c r="A1660" s="5" t="inlineStr">
        <is>
          <t>E02559</t>
        </is>
      </c>
      <c r="B1660" s="5" t="inlineStr">
        <is>
          <t>PL</t>
        </is>
      </c>
      <c r="C1660" s="5" t="inlineStr">
        <is>
          <t>Operations</t>
        </is>
      </c>
      <c r="D1660" s="5" t="inlineStr">
        <is>
          <t>L1</t>
        </is>
      </c>
      <c r="E1660" s="5" t="n">
        <v>1</v>
      </c>
      <c r="F1660" s="5" t="n">
        <v>19700</v>
      </c>
      <c r="G1660" s="41" t="n">
        <v>44539</v>
      </c>
      <c r="H1660" s="41" t="n"/>
      <c r="I1660" s="42">
        <f>IF(H1660="",DATE(2099,12,31),H1660)</f>
        <v/>
      </c>
      <c r="J1660" s="23">
        <f>F1660*E1660</f>
        <v/>
      </c>
      <c r="K1660" s="23">
        <f>J1660*INDEX(Settings!$C$31:$C$36,MATCH(D1660,Settings!$B$31:$B$36,0))</f>
        <v/>
      </c>
      <c r="L1660" s="23">
        <f>J1660+K1660</f>
        <v/>
      </c>
      <c r="M1660" s="23">
        <f>MIN(L1660,Settings!$C$25)</f>
        <v/>
      </c>
      <c r="N1660" s="23">
        <f>IF(B1660="IT",L1660*Settings!$C$11+L1660*Settings!$C$12,M1660*Settings!$C$16+M1660*Settings!$C$17+L1660*Settings!$C$18+L1660*Settings!$C$19+L1660*Settings!$C$20+L1660*Settings!$C$21*Settings!$C$22)</f>
        <v/>
      </c>
      <c r="O1660" s="23">
        <f>IF(B1660="IT",J1660/Settings!$C$13,0)</f>
        <v/>
      </c>
      <c r="P1660" s="23">
        <f>L1660+N1660+O1660</f>
        <v/>
      </c>
    </row>
    <row r="1661">
      <c r="A1661" s="5" t="inlineStr">
        <is>
          <t>E02560</t>
        </is>
      </c>
      <c r="B1661" s="5" t="inlineStr">
        <is>
          <t>PL</t>
        </is>
      </c>
      <c r="C1661" s="5" t="inlineStr">
        <is>
          <t>Tech</t>
        </is>
      </c>
      <c r="D1661" s="5" t="inlineStr">
        <is>
          <t>L2</t>
        </is>
      </c>
      <c r="E1661" s="5" t="n">
        <v>1</v>
      </c>
      <c r="F1661" s="5" t="n">
        <v>31850</v>
      </c>
      <c r="G1661" s="41" t="n">
        <v>45191</v>
      </c>
      <c r="H1661" s="41" t="n">
        <v>45962</v>
      </c>
      <c r="I1661" s="42">
        <f>IF(H1661="",DATE(2099,12,31),H1661)</f>
        <v/>
      </c>
      <c r="J1661" s="23">
        <f>F1661*E1661</f>
        <v/>
      </c>
      <c r="K1661" s="23">
        <f>J1661*INDEX(Settings!$C$31:$C$36,MATCH(D1661,Settings!$B$31:$B$36,0))</f>
        <v/>
      </c>
      <c r="L1661" s="23">
        <f>J1661+K1661</f>
        <v/>
      </c>
      <c r="M1661" s="23">
        <f>MIN(L1661,Settings!$C$25)</f>
        <v/>
      </c>
      <c r="N1661" s="23">
        <f>IF(B1661="IT",L1661*Settings!$C$11+L1661*Settings!$C$12,M1661*Settings!$C$16+M1661*Settings!$C$17+L1661*Settings!$C$18+L1661*Settings!$C$19+L1661*Settings!$C$20+L1661*Settings!$C$21*Settings!$C$22)</f>
        <v/>
      </c>
      <c r="O1661" s="23">
        <f>IF(B1661="IT",J1661/Settings!$C$13,0)</f>
        <v/>
      </c>
      <c r="P1661" s="23">
        <f>L1661+N1661+O1661</f>
        <v/>
      </c>
    </row>
    <row r="1662">
      <c r="A1662" s="5" t="inlineStr">
        <is>
          <t>E02561</t>
        </is>
      </c>
      <c r="B1662" s="5" t="inlineStr">
        <is>
          <t>IT</t>
        </is>
      </c>
      <c r="C1662" s="5" t="inlineStr">
        <is>
          <t>Operations</t>
        </is>
      </c>
      <c r="D1662" s="5" t="inlineStr">
        <is>
          <t>L5</t>
        </is>
      </c>
      <c r="E1662" s="5" t="n">
        <v>1</v>
      </c>
      <c r="F1662" s="5" t="n">
        <v>75650</v>
      </c>
      <c r="G1662" s="41" t="n">
        <v>45524</v>
      </c>
      <c r="H1662" s="41" t="n"/>
      <c r="I1662" s="42">
        <f>IF(H1662="",DATE(2099,12,31),H1662)</f>
        <v/>
      </c>
      <c r="J1662" s="23">
        <f>F1662*E1662</f>
        <v/>
      </c>
      <c r="K1662" s="23">
        <f>J1662*INDEX(Settings!$C$31:$C$36,MATCH(D1662,Settings!$B$31:$B$36,0))</f>
        <v/>
      </c>
      <c r="L1662" s="23">
        <f>J1662+K1662</f>
        <v/>
      </c>
      <c r="M1662" s="23">
        <f>MIN(L1662,Settings!$C$25)</f>
        <v/>
      </c>
      <c r="N1662" s="23">
        <f>IF(B1662="IT",L1662*Settings!$C$11+L1662*Settings!$C$12,M1662*Settings!$C$16+M1662*Settings!$C$17+L1662*Settings!$C$18+L1662*Settings!$C$19+L1662*Settings!$C$20+L1662*Settings!$C$21*Settings!$C$22)</f>
        <v/>
      </c>
      <c r="O1662" s="23">
        <f>IF(B1662="IT",J1662/Settings!$C$13,0)</f>
        <v/>
      </c>
      <c r="P1662" s="23">
        <f>L1662+N1662+O1662</f>
        <v/>
      </c>
    </row>
    <row r="1663">
      <c r="A1663" s="5" t="inlineStr">
        <is>
          <t>E02563</t>
        </is>
      </c>
      <c r="B1663" s="5" t="inlineStr">
        <is>
          <t>IT</t>
        </is>
      </c>
      <c r="C1663" s="5" t="inlineStr">
        <is>
          <t>Finance</t>
        </is>
      </c>
      <c r="D1663" s="5" t="inlineStr">
        <is>
          <t>L2</t>
        </is>
      </c>
      <c r="E1663" s="5" t="n">
        <v>1</v>
      </c>
      <c r="F1663" s="5" t="n">
        <v>35450</v>
      </c>
      <c r="G1663" s="41" t="n">
        <v>45963</v>
      </c>
      <c r="H1663" s="41" t="n"/>
      <c r="I1663" s="42">
        <f>IF(H1663="",DATE(2099,12,31),H1663)</f>
        <v/>
      </c>
      <c r="J1663" s="23">
        <f>F1663*E1663</f>
        <v/>
      </c>
      <c r="K1663" s="23">
        <f>J1663*INDEX(Settings!$C$31:$C$36,MATCH(D1663,Settings!$B$31:$B$36,0))</f>
        <v/>
      </c>
      <c r="L1663" s="23">
        <f>J1663+K1663</f>
        <v/>
      </c>
      <c r="M1663" s="23">
        <f>MIN(L1663,Settings!$C$25)</f>
        <v/>
      </c>
      <c r="N1663" s="23">
        <f>IF(B1663="IT",L1663*Settings!$C$11+L1663*Settings!$C$12,M1663*Settings!$C$16+M1663*Settings!$C$17+L1663*Settings!$C$18+L1663*Settings!$C$19+L1663*Settings!$C$20+L1663*Settings!$C$21*Settings!$C$22)</f>
        <v/>
      </c>
      <c r="O1663" s="23">
        <f>IF(B1663="IT",J1663/Settings!$C$13,0)</f>
        <v/>
      </c>
      <c r="P1663" s="23">
        <f>L1663+N1663+O1663</f>
        <v/>
      </c>
    </row>
    <row r="1664">
      <c r="A1664" s="5" t="inlineStr">
        <is>
          <t>E02566</t>
        </is>
      </c>
      <c r="B1664" s="5" t="inlineStr">
        <is>
          <t>IT</t>
        </is>
      </c>
      <c r="C1664" s="5" t="inlineStr">
        <is>
          <t>Sales</t>
        </is>
      </c>
      <c r="D1664" s="5" t="inlineStr">
        <is>
          <t>L2</t>
        </is>
      </c>
      <c r="E1664" s="5" t="n">
        <v>1</v>
      </c>
      <c r="F1664" s="5" t="n">
        <v>35400</v>
      </c>
      <c r="G1664" s="41" t="n">
        <v>45118</v>
      </c>
      <c r="H1664" s="41" t="n">
        <v>45982</v>
      </c>
      <c r="I1664" s="42">
        <f>IF(H1664="",DATE(2099,12,31),H1664)</f>
        <v/>
      </c>
      <c r="J1664" s="23">
        <f>F1664*E1664</f>
        <v/>
      </c>
      <c r="K1664" s="23">
        <f>J1664*INDEX(Settings!$C$31:$C$36,MATCH(D1664,Settings!$B$31:$B$36,0))</f>
        <v/>
      </c>
      <c r="L1664" s="23">
        <f>J1664+K1664</f>
        <v/>
      </c>
      <c r="M1664" s="23">
        <f>MIN(L1664,Settings!$C$25)</f>
        <v/>
      </c>
      <c r="N1664" s="23">
        <f>IF(B1664="IT",L1664*Settings!$C$11+L1664*Settings!$C$12,M1664*Settings!$C$16+M1664*Settings!$C$17+L1664*Settings!$C$18+L1664*Settings!$C$19+L1664*Settings!$C$20+L1664*Settings!$C$21*Settings!$C$22)</f>
        <v/>
      </c>
      <c r="O1664" s="23">
        <f>IF(B1664="IT",J1664/Settings!$C$13,0)</f>
        <v/>
      </c>
      <c r="P1664" s="23">
        <f>L1664+N1664+O1664</f>
        <v/>
      </c>
    </row>
    <row r="1665">
      <c r="A1665" s="5" t="inlineStr">
        <is>
          <t>E02569</t>
        </is>
      </c>
      <c r="B1665" s="5" t="inlineStr">
        <is>
          <t>IT</t>
        </is>
      </c>
      <c r="C1665" s="5" t="inlineStr">
        <is>
          <t>Operations</t>
        </is>
      </c>
      <c r="D1665" s="5" t="inlineStr">
        <is>
          <t>L5</t>
        </is>
      </c>
      <c r="E1665" s="5" t="n">
        <v>1</v>
      </c>
      <c r="F1665" s="5" t="n">
        <v>75100</v>
      </c>
      <c r="G1665" s="41" t="n">
        <v>44178</v>
      </c>
      <c r="H1665" s="41" t="n"/>
      <c r="I1665" s="42">
        <f>IF(H1665="",DATE(2099,12,31),H1665)</f>
        <v/>
      </c>
      <c r="J1665" s="23">
        <f>F1665*E1665</f>
        <v/>
      </c>
      <c r="K1665" s="23">
        <f>J1665*INDEX(Settings!$C$31:$C$36,MATCH(D1665,Settings!$B$31:$B$36,0))</f>
        <v/>
      </c>
      <c r="L1665" s="23">
        <f>J1665+K1665</f>
        <v/>
      </c>
      <c r="M1665" s="23">
        <f>MIN(L1665,Settings!$C$25)</f>
        <v/>
      </c>
      <c r="N1665" s="23">
        <f>IF(B1665="IT",L1665*Settings!$C$11+L1665*Settings!$C$12,M1665*Settings!$C$16+M1665*Settings!$C$17+L1665*Settings!$C$18+L1665*Settings!$C$19+L1665*Settings!$C$20+L1665*Settings!$C$21*Settings!$C$22)</f>
        <v/>
      </c>
      <c r="O1665" s="23">
        <f>IF(B1665="IT",J1665/Settings!$C$13,0)</f>
        <v/>
      </c>
      <c r="P1665" s="23">
        <f>L1665+N1665+O1665</f>
        <v/>
      </c>
    </row>
    <row r="1666">
      <c r="A1666" s="5" t="inlineStr">
        <is>
          <t>E02570</t>
        </is>
      </c>
      <c r="B1666" s="5" t="inlineStr">
        <is>
          <t>IT</t>
        </is>
      </c>
      <c r="C1666" s="5" t="inlineStr">
        <is>
          <t>Customer Service</t>
        </is>
      </c>
      <c r="D1666" s="5" t="inlineStr">
        <is>
          <t>L3</t>
        </is>
      </c>
      <c r="E1666" s="5" t="n">
        <v>1</v>
      </c>
      <c r="F1666" s="5" t="n">
        <v>37000</v>
      </c>
      <c r="G1666" s="41" t="n">
        <v>44944</v>
      </c>
      <c r="H1666" s="41" t="n"/>
      <c r="I1666" s="42">
        <f>IF(H1666="",DATE(2099,12,31),H1666)</f>
        <v/>
      </c>
      <c r="J1666" s="23">
        <f>F1666*E1666</f>
        <v/>
      </c>
      <c r="K1666" s="23">
        <f>J1666*INDEX(Settings!$C$31:$C$36,MATCH(D1666,Settings!$B$31:$B$36,0))</f>
        <v/>
      </c>
      <c r="L1666" s="23">
        <f>J1666+K1666</f>
        <v/>
      </c>
      <c r="M1666" s="23">
        <f>MIN(L1666,Settings!$C$25)</f>
        <v/>
      </c>
      <c r="N1666" s="23">
        <f>IF(B1666="IT",L1666*Settings!$C$11+L1666*Settings!$C$12,M1666*Settings!$C$16+M1666*Settings!$C$17+L1666*Settings!$C$18+L1666*Settings!$C$19+L1666*Settings!$C$20+L1666*Settings!$C$21*Settings!$C$22)</f>
        <v/>
      </c>
      <c r="O1666" s="23">
        <f>IF(B1666="IT",J1666/Settings!$C$13,0)</f>
        <v/>
      </c>
      <c r="P1666" s="23">
        <f>L1666+N1666+O1666</f>
        <v/>
      </c>
    </row>
    <row r="1667">
      <c r="A1667" s="5" t="inlineStr">
        <is>
          <t>E02571</t>
        </is>
      </c>
      <c r="B1667" s="5" t="inlineStr">
        <is>
          <t>IT</t>
        </is>
      </c>
      <c r="C1667" s="5" t="inlineStr">
        <is>
          <t>Tech</t>
        </is>
      </c>
      <c r="D1667" s="5" t="inlineStr">
        <is>
          <t>L3</t>
        </is>
      </c>
      <c r="E1667" s="5" t="n">
        <v>1</v>
      </c>
      <c r="F1667" s="5" t="n">
        <v>44950</v>
      </c>
      <c r="G1667" s="41" t="n">
        <v>41311</v>
      </c>
      <c r="H1667" s="41" t="n"/>
      <c r="I1667" s="42">
        <f>IF(H1667="",DATE(2099,12,31),H1667)</f>
        <v/>
      </c>
      <c r="J1667" s="23">
        <f>F1667*E1667</f>
        <v/>
      </c>
      <c r="K1667" s="23">
        <f>J1667*INDEX(Settings!$C$31:$C$36,MATCH(D1667,Settings!$B$31:$B$36,0))</f>
        <v/>
      </c>
      <c r="L1667" s="23">
        <f>J1667+K1667</f>
        <v/>
      </c>
      <c r="M1667" s="23">
        <f>MIN(L1667,Settings!$C$25)</f>
        <v/>
      </c>
      <c r="N1667" s="23">
        <f>IF(B1667="IT",L1667*Settings!$C$11+L1667*Settings!$C$12,M1667*Settings!$C$16+M1667*Settings!$C$17+L1667*Settings!$C$18+L1667*Settings!$C$19+L1667*Settings!$C$20+L1667*Settings!$C$21*Settings!$C$22)</f>
        <v/>
      </c>
      <c r="O1667" s="23">
        <f>IF(B1667="IT",J1667/Settings!$C$13,0)</f>
        <v/>
      </c>
      <c r="P1667" s="23">
        <f>L1667+N1667+O1667</f>
        <v/>
      </c>
    </row>
    <row r="1668">
      <c r="A1668" s="5" t="inlineStr">
        <is>
          <t>E02572</t>
        </is>
      </c>
      <c r="B1668" s="5" t="inlineStr">
        <is>
          <t>IT</t>
        </is>
      </c>
      <c r="C1668" s="5" t="inlineStr">
        <is>
          <t>Finance</t>
        </is>
      </c>
      <c r="D1668" s="5" t="inlineStr">
        <is>
          <t>L4</t>
        </is>
      </c>
      <c r="E1668" s="5" t="n">
        <v>1</v>
      </c>
      <c r="F1668" s="5" t="n">
        <v>57750</v>
      </c>
      <c r="G1668" s="41" t="n">
        <v>45879</v>
      </c>
      <c r="H1668" s="41" t="n">
        <v>45906</v>
      </c>
      <c r="I1668" s="42">
        <f>IF(H1668="",DATE(2099,12,31),H1668)</f>
        <v/>
      </c>
      <c r="J1668" s="23">
        <f>F1668*E1668</f>
        <v/>
      </c>
      <c r="K1668" s="23">
        <f>J1668*INDEX(Settings!$C$31:$C$36,MATCH(D1668,Settings!$B$31:$B$36,0))</f>
        <v/>
      </c>
      <c r="L1668" s="23">
        <f>J1668+K1668</f>
        <v/>
      </c>
      <c r="M1668" s="23">
        <f>MIN(L1668,Settings!$C$25)</f>
        <v/>
      </c>
      <c r="N1668" s="23">
        <f>IF(B1668="IT",L1668*Settings!$C$11+L1668*Settings!$C$12,M1668*Settings!$C$16+M1668*Settings!$C$17+L1668*Settings!$C$18+L1668*Settings!$C$19+L1668*Settings!$C$20+L1668*Settings!$C$21*Settings!$C$22)</f>
        <v/>
      </c>
      <c r="O1668" s="23">
        <f>IF(B1668="IT",J1668/Settings!$C$13,0)</f>
        <v/>
      </c>
      <c r="P1668" s="23">
        <f>L1668+N1668+O1668</f>
        <v/>
      </c>
    </row>
    <row r="1669">
      <c r="A1669" s="5" t="inlineStr">
        <is>
          <t>E02573</t>
        </is>
      </c>
      <c r="B1669" s="5" t="inlineStr">
        <is>
          <t>PL</t>
        </is>
      </c>
      <c r="C1669" s="5" t="inlineStr">
        <is>
          <t>Sales</t>
        </is>
      </c>
      <c r="D1669" s="5" t="inlineStr">
        <is>
          <t>L2</t>
        </is>
      </c>
      <c r="E1669" s="5" t="n">
        <v>0.8</v>
      </c>
      <c r="F1669" s="5" t="n">
        <v>26950</v>
      </c>
      <c r="G1669" s="41" t="n">
        <v>46010</v>
      </c>
      <c r="H1669" s="41" t="n"/>
      <c r="I1669" s="42">
        <f>IF(H1669="",DATE(2099,12,31),H1669)</f>
        <v/>
      </c>
      <c r="J1669" s="23">
        <f>F1669*E1669</f>
        <v/>
      </c>
      <c r="K1669" s="23">
        <f>J1669*INDEX(Settings!$C$31:$C$36,MATCH(D1669,Settings!$B$31:$B$36,0))</f>
        <v/>
      </c>
      <c r="L1669" s="23">
        <f>J1669+K1669</f>
        <v/>
      </c>
      <c r="M1669" s="23">
        <f>MIN(L1669,Settings!$C$25)</f>
        <v/>
      </c>
      <c r="N1669" s="23">
        <f>IF(B1669="IT",L1669*Settings!$C$11+L1669*Settings!$C$12,M1669*Settings!$C$16+M1669*Settings!$C$17+L1669*Settings!$C$18+L1669*Settings!$C$19+L1669*Settings!$C$20+L1669*Settings!$C$21*Settings!$C$22)</f>
        <v/>
      </c>
      <c r="O1669" s="23">
        <f>IF(B1669="IT",J1669/Settings!$C$13,0)</f>
        <v/>
      </c>
      <c r="P1669" s="23">
        <f>L1669+N1669+O1669</f>
        <v/>
      </c>
    </row>
    <row r="1670">
      <c r="A1670" s="5" t="inlineStr">
        <is>
          <t>E02575</t>
        </is>
      </c>
      <c r="B1670" s="5" t="inlineStr">
        <is>
          <t>IT</t>
        </is>
      </c>
      <c r="C1670" s="5" t="inlineStr">
        <is>
          <t>Operations</t>
        </is>
      </c>
      <c r="D1670" s="5" t="inlineStr">
        <is>
          <t>L1</t>
        </is>
      </c>
      <c r="E1670" s="5" t="n">
        <v>1</v>
      </c>
      <c r="F1670" s="5" t="n">
        <v>24050</v>
      </c>
      <c r="G1670" s="41" t="n">
        <v>44792</v>
      </c>
      <c r="H1670" s="41" t="n"/>
      <c r="I1670" s="42">
        <f>IF(H1670="",DATE(2099,12,31),H1670)</f>
        <v/>
      </c>
      <c r="J1670" s="23">
        <f>F1670*E1670</f>
        <v/>
      </c>
      <c r="K1670" s="23">
        <f>J1670*INDEX(Settings!$C$31:$C$36,MATCH(D1670,Settings!$B$31:$B$36,0))</f>
        <v/>
      </c>
      <c r="L1670" s="23">
        <f>J1670+K1670</f>
        <v/>
      </c>
      <c r="M1670" s="23">
        <f>MIN(L1670,Settings!$C$25)</f>
        <v/>
      </c>
      <c r="N1670" s="23">
        <f>IF(B1670="IT",L1670*Settings!$C$11+L1670*Settings!$C$12,M1670*Settings!$C$16+M1670*Settings!$C$17+L1670*Settings!$C$18+L1670*Settings!$C$19+L1670*Settings!$C$20+L1670*Settings!$C$21*Settings!$C$22)</f>
        <v/>
      </c>
      <c r="O1670" s="23">
        <f>IF(B1670="IT",J1670/Settings!$C$13,0)</f>
        <v/>
      </c>
      <c r="P1670" s="23">
        <f>L1670+N1670+O1670</f>
        <v/>
      </c>
    </row>
    <row r="1671">
      <c r="A1671" s="5" t="inlineStr">
        <is>
          <t>E02577</t>
        </is>
      </c>
      <c r="B1671" s="5" t="inlineStr">
        <is>
          <t>PL</t>
        </is>
      </c>
      <c r="C1671" s="5" t="inlineStr">
        <is>
          <t>Customer Service</t>
        </is>
      </c>
      <c r="D1671" s="5" t="inlineStr">
        <is>
          <t>L2</t>
        </is>
      </c>
      <c r="E1671" s="5" t="n">
        <v>1</v>
      </c>
      <c r="F1671" s="5" t="n">
        <v>23200</v>
      </c>
      <c r="G1671" s="41" t="n">
        <v>44623</v>
      </c>
      <c r="H1671" s="41" t="n"/>
      <c r="I1671" s="42">
        <f>IF(H1671="",DATE(2099,12,31),H1671)</f>
        <v/>
      </c>
      <c r="J1671" s="23">
        <f>F1671*E1671</f>
        <v/>
      </c>
      <c r="K1671" s="23">
        <f>J1671*INDEX(Settings!$C$31:$C$36,MATCH(D1671,Settings!$B$31:$B$36,0))</f>
        <v/>
      </c>
      <c r="L1671" s="23">
        <f>J1671+K1671</f>
        <v/>
      </c>
      <c r="M1671" s="23">
        <f>MIN(L1671,Settings!$C$25)</f>
        <v/>
      </c>
      <c r="N1671" s="23">
        <f>IF(B1671="IT",L1671*Settings!$C$11+L1671*Settings!$C$12,M1671*Settings!$C$16+M1671*Settings!$C$17+L1671*Settings!$C$18+L1671*Settings!$C$19+L1671*Settings!$C$20+L1671*Settings!$C$21*Settings!$C$22)</f>
        <v/>
      </c>
      <c r="O1671" s="23">
        <f>IF(B1671="IT",J1671/Settings!$C$13,0)</f>
        <v/>
      </c>
      <c r="P1671" s="23">
        <f>L1671+N1671+O1671</f>
        <v/>
      </c>
    </row>
    <row r="1672">
      <c r="A1672" s="5" t="inlineStr">
        <is>
          <t>E02579</t>
        </is>
      </c>
      <c r="B1672" s="5" t="inlineStr">
        <is>
          <t>IT</t>
        </is>
      </c>
      <c r="C1672" s="5" t="inlineStr">
        <is>
          <t>Operations</t>
        </is>
      </c>
      <c r="D1672" s="5" t="inlineStr">
        <is>
          <t>L4</t>
        </is>
      </c>
      <c r="E1672" s="5" t="n">
        <v>1</v>
      </c>
      <c r="F1672" s="5" t="n">
        <v>50750</v>
      </c>
      <c r="G1672" s="41" t="n">
        <v>43729</v>
      </c>
      <c r="H1672" s="41" t="n"/>
      <c r="I1672" s="42">
        <f>IF(H1672="",DATE(2099,12,31),H1672)</f>
        <v/>
      </c>
      <c r="J1672" s="23">
        <f>F1672*E1672</f>
        <v/>
      </c>
      <c r="K1672" s="23">
        <f>J1672*INDEX(Settings!$C$31:$C$36,MATCH(D1672,Settings!$B$31:$B$36,0))</f>
        <v/>
      </c>
      <c r="L1672" s="23">
        <f>J1672+K1672</f>
        <v/>
      </c>
      <c r="M1672" s="23">
        <f>MIN(L1672,Settings!$C$25)</f>
        <v/>
      </c>
      <c r="N1672" s="23">
        <f>IF(B1672="IT",L1672*Settings!$C$11+L1672*Settings!$C$12,M1672*Settings!$C$16+M1672*Settings!$C$17+L1672*Settings!$C$18+L1672*Settings!$C$19+L1672*Settings!$C$20+L1672*Settings!$C$21*Settings!$C$22)</f>
        <v/>
      </c>
      <c r="O1672" s="23">
        <f>IF(B1672="IT",J1672/Settings!$C$13,0)</f>
        <v/>
      </c>
      <c r="P1672" s="23">
        <f>L1672+N1672+O1672</f>
        <v/>
      </c>
    </row>
    <row r="1673">
      <c r="A1673" s="5" t="inlineStr">
        <is>
          <t>E02580</t>
        </is>
      </c>
      <c r="B1673" s="5" t="inlineStr">
        <is>
          <t>PL</t>
        </is>
      </c>
      <c r="C1673" s="5" t="inlineStr">
        <is>
          <t>Finance</t>
        </is>
      </c>
      <c r="D1673" s="5" t="inlineStr">
        <is>
          <t>L2</t>
        </is>
      </c>
      <c r="E1673" s="5" t="n">
        <v>1</v>
      </c>
      <c r="F1673" s="5" t="n">
        <v>29600</v>
      </c>
      <c r="G1673" s="41" t="n">
        <v>45248</v>
      </c>
      <c r="H1673" s="41" t="n"/>
      <c r="I1673" s="42">
        <f>IF(H1673="",DATE(2099,12,31),H1673)</f>
        <v/>
      </c>
      <c r="J1673" s="23">
        <f>F1673*E1673</f>
        <v/>
      </c>
      <c r="K1673" s="23">
        <f>J1673*INDEX(Settings!$C$31:$C$36,MATCH(D1673,Settings!$B$31:$B$36,0))</f>
        <v/>
      </c>
      <c r="L1673" s="23">
        <f>J1673+K1673</f>
        <v/>
      </c>
      <c r="M1673" s="23">
        <f>MIN(L1673,Settings!$C$25)</f>
        <v/>
      </c>
      <c r="N1673" s="23">
        <f>IF(B1673="IT",L1673*Settings!$C$11+L1673*Settings!$C$12,M1673*Settings!$C$16+M1673*Settings!$C$17+L1673*Settings!$C$18+L1673*Settings!$C$19+L1673*Settings!$C$20+L1673*Settings!$C$21*Settings!$C$22)</f>
        <v/>
      </c>
      <c r="O1673" s="23">
        <f>IF(B1673="IT",J1673/Settings!$C$13,0)</f>
        <v/>
      </c>
      <c r="P1673" s="23">
        <f>L1673+N1673+O1673</f>
        <v/>
      </c>
    </row>
    <row r="1674">
      <c r="A1674" s="5" t="inlineStr">
        <is>
          <t>E02581</t>
        </is>
      </c>
      <c r="B1674" s="5" t="inlineStr">
        <is>
          <t>PL</t>
        </is>
      </c>
      <c r="C1674" s="5" t="inlineStr">
        <is>
          <t>Tech</t>
        </is>
      </c>
      <c r="D1674" s="5" t="inlineStr">
        <is>
          <t>L2</t>
        </is>
      </c>
      <c r="E1674" s="5" t="n">
        <v>1</v>
      </c>
      <c r="F1674" s="5" t="n">
        <v>30100</v>
      </c>
      <c r="G1674" s="41" t="n">
        <v>46095</v>
      </c>
      <c r="H1674" s="41" t="n"/>
      <c r="I1674" s="42">
        <f>IF(H1674="",DATE(2099,12,31),H1674)</f>
        <v/>
      </c>
      <c r="J1674" s="23">
        <f>F1674*E1674</f>
        <v/>
      </c>
      <c r="K1674" s="23">
        <f>J1674*INDEX(Settings!$C$31:$C$36,MATCH(D1674,Settings!$B$31:$B$36,0))</f>
        <v/>
      </c>
      <c r="L1674" s="23">
        <f>J1674+K1674</f>
        <v/>
      </c>
      <c r="M1674" s="23">
        <f>MIN(L1674,Settings!$C$25)</f>
        <v/>
      </c>
      <c r="N1674" s="23">
        <f>IF(B1674="IT",L1674*Settings!$C$11+L1674*Settings!$C$12,M1674*Settings!$C$16+M1674*Settings!$C$17+L1674*Settings!$C$18+L1674*Settings!$C$19+L1674*Settings!$C$20+L1674*Settings!$C$21*Settings!$C$22)</f>
        <v/>
      </c>
      <c r="O1674" s="23">
        <f>IF(B1674="IT",J1674/Settings!$C$13,0)</f>
        <v/>
      </c>
      <c r="P1674" s="23">
        <f>L1674+N1674+O1674</f>
        <v/>
      </c>
    </row>
    <row r="1675">
      <c r="A1675" s="5" t="inlineStr">
        <is>
          <t>E02582</t>
        </is>
      </c>
      <c r="B1675" s="5" t="inlineStr">
        <is>
          <t>IT</t>
        </is>
      </c>
      <c r="C1675" s="5" t="inlineStr">
        <is>
          <t>Sales</t>
        </is>
      </c>
      <c r="D1675" s="5" t="inlineStr">
        <is>
          <t>L3</t>
        </is>
      </c>
      <c r="E1675" s="5" t="n">
        <v>0.8</v>
      </c>
      <c r="F1675" s="5" t="n">
        <v>48750</v>
      </c>
      <c r="G1675" s="41" t="n">
        <v>43532</v>
      </c>
      <c r="H1675" s="41" t="n"/>
      <c r="I1675" s="42">
        <f>IF(H1675="",DATE(2099,12,31),H1675)</f>
        <v/>
      </c>
      <c r="J1675" s="23">
        <f>F1675*E1675</f>
        <v/>
      </c>
      <c r="K1675" s="23">
        <f>J1675*INDEX(Settings!$C$31:$C$36,MATCH(D1675,Settings!$B$31:$B$36,0))</f>
        <v/>
      </c>
      <c r="L1675" s="23">
        <f>J1675+K1675</f>
        <v/>
      </c>
      <c r="M1675" s="23">
        <f>MIN(L1675,Settings!$C$25)</f>
        <v/>
      </c>
      <c r="N1675" s="23">
        <f>IF(B1675="IT",L1675*Settings!$C$11+L1675*Settings!$C$12,M1675*Settings!$C$16+M1675*Settings!$C$17+L1675*Settings!$C$18+L1675*Settings!$C$19+L1675*Settings!$C$20+L1675*Settings!$C$21*Settings!$C$22)</f>
        <v/>
      </c>
      <c r="O1675" s="23">
        <f>IF(B1675="IT",J1675/Settings!$C$13,0)</f>
        <v/>
      </c>
      <c r="P1675" s="23">
        <f>L1675+N1675+O1675</f>
        <v/>
      </c>
    </row>
    <row r="1676">
      <c r="A1676" s="5" t="inlineStr">
        <is>
          <t>E02584</t>
        </is>
      </c>
      <c r="B1676" s="5" t="inlineStr">
        <is>
          <t>PL</t>
        </is>
      </c>
      <c r="C1676" s="5" t="inlineStr">
        <is>
          <t>Customer Service</t>
        </is>
      </c>
      <c r="D1676" s="5" t="inlineStr">
        <is>
          <t>L5</t>
        </is>
      </c>
      <c r="E1676" s="5" t="n">
        <v>0.8</v>
      </c>
      <c r="F1676" s="5" t="n">
        <v>55600</v>
      </c>
      <c r="G1676" s="41" t="n">
        <v>45940</v>
      </c>
      <c r="H1676" s="41" t="n"/>
      <c r="I1676" s="42">
        <f>IF(H1676="",DATE(2099,12,31),H1676)</f>
        <v/>
      </c>
      <c r="J1676" s="23">
        <f>F1676*E1676</f>
        <v/>
      </c>
      <c r="K1676" s="23">
        <f>J1676*INDEX(Settings!$C$31:$C$36,MATCH(D1676,Settings!$B$31:$B$36,0))</f>
        <v/>
      </c>
      <c r="L1676" s="23">
        <f>J1676+K1676</f>
        <v/>
      </c>
      <c r="M1676" s="23">
        <f>MIN(L1676,Settings!$C$25)</f>
        <v/>
      </c>
      <c r="N1676" s="23">
        <f>IF(B1676="IT",L1676*Settings!$C$11+L1676*Settings!$C$12,M1676*Settings!$C$16+M1676*Settings!$C$17+L1676*Settings!$C$18+L1676*Settings!$C$19+L1676*Settings!$C$20+L1676*Settings!$C$21*Settings!$C$22)</f>
        <v/>
      </c>
      <c r="O1676" s="23">
        <f>IF(B1676="IT",J1676/Settings!$C$13,0)</f>
        <v/>
      </c>
      <c r="P1676" s="23">
        <f>L1676+N1676+O1676</f>
        <v/>
      </c>
    </row>
    <row r="1677">
      <c r="A1677" s="5" t="inlineStr">
        <is>
          <t>E02585</t>
        </is>
      </c>
      <c r="B1677" s="5" t="inlineStr">
        <is>
          <t>PL</t>
        </is>
      </c>
      <c r="C1677" s="5" t="inlineStr">
        <is>
          <t>Operations</t>
        </is>
      </c>
      <c r="D1677" s="5" t="inlineStr">
        <is>
          <t>L3</t>
        </is>
      </c>
      <c r="E1677" s="5" t="n">
        <v>1</v>
      </c>
      <c r="F1677" s="5" t="n">
        <v>22900</v>
      </c>
      <c r="G1677" s="41" t="n">
        <v>45537</v>
      </c>
      <c r="H1677" s="41" t="n"/>
      <c r="I1677" s="42">
        <f>IF(H1677="",DATE(2099,12,31),H1677)</f>
        <v/>
      </c>
      <c r="J1677" s="23">
        <f>F1677*E1677</f>
        <v/>
      </c>
      <c r="K1677" s="23">
        <f>J1677*INDEX(Settings!$C$31:$C$36,MATCH(D1677,Settings!$B$31:$B$36,0))</f>
        <v/>
      </c>
      <c r="L1677" s="23">
        <f>J1677+K1677</f>
        <v/>
      </c>
      <c r="M1677" s="23">
        <f>MIN(L1677,Settings!$C$25)</f>
        <v/>
      </c>
      <c r="N1677" s="23">
        <f>IF(B1677="IT",L1677*Settings!$C$11+L1677*Settings!$C$12,M1677*Settings!$C$16+M1677*Settings!$C$17+L1677*Settings!$C$18+L1677*Settings!$C$19+L1677*Settings!$C$20+L1677*Settings!$C$21*Settings!$C$22)</f>
        <v/>
      </c>
      <c r="O1677" s="23">
        <f>IF(B1677="IT",J1677/Settings!$C$13,0)</f>
        <v/>
      </c>
      <c r="P1677" s="23">
        <f>L1677+N1677+O1677</f>
        <v/>
      </c>
    </row>
    <row r="1678">
      <c r="A1678" s="5" t="inlineStr">
        <is>
          <t>E02587</t>
        </is>
      </c>
      <c r="B1678" s="5" t="inlineStr">
        <is>
          <t>IT</t>
        </is>
      </c>
      <c r="C1678" s="5" t="inlineStr">
        <is>
          <t>Finance</t>
        </is>
      </c>
      <c r="D1678" s="5" t="inlineStr">
        <is>
          <t>L1</t>
        </is>
      </c>
      <c r="E1678" s="5" t="n">
        <v>1</v>
      </c>
      <c r="F1678" s="5" t="n">
        <v>30350</v>
      </c>
      <c r="G1678" s="41" t="n">
        <v>44426</v>
      </c>
      <c r="H1678" s="41" t="n"/>
      <c r="I1678" s="42">
        <f>IF(H1678="",DATE(2099,12,31),H1678)</f>
        <v/>
      </c>
      <c r="J1678" s="23">
        <f>F1678*E1678</f>
        <v/>
      </c>
      <c r="K1678" s="23">
        <f>J1678*INDEX(Settings!$C$31:$C$36,MATCH(D1678,Settings!$B$31:$B$36,0))</f>
        <v/>
      </c>
      <c r="L1678" s="23">
        <f>J1678+K1678</f>
        <v/>
      </c>
      <c r="M1678" s="23">
        <f>MIN(L1678,Settings!$C$25)</f>
        <v/>
      </c>
      <c r="N1678" s="23">
        <f>IF(B1678="IT",L1678*Settings!$C$11+L1678*Settings!$C$12,M1678*Settings!$C$16+M1678*Settings!$C$17+L1678*Settings!$C$18+L1678*Settings!$C$19+L1678*Settings!$C$20+L1678*Settings!$C$21*Settings!$C$22)</f>
        <v/>
      </c>
      <c r="O1678" s="23">
        <f>IF(B1678="IT",J1678/Settings!$C$13,0)</f>
        <v/>
      </c>
      <c r="P1678" s="23">
        <f>L1678+N1678+O1678</f>
        <v/>
      </c>
    </row>
    <row r="1679">
      <c r="A1679" s="5" t="inlineStr">
        <is>
          <t>E02589</t>
        </is>
      </c>
      <c r="B1679" s="5" t="inlineStr">
        <is>
          <t>PL</t>
        </is>
      </c>
      <c r="C1679" s="5" t="inlineStr">
        <is>
          <t>Customer Service</t>
        </is>
      </c>
      <c r="D1679" s="5" t="inlineStr">
        <is>
          <t>L5</t>
        </is>
      </c>
      <c r="E1679" s="5" t="n">
        <v>1</v>
      </c>
      <c r="F1679" s="5" t="n">
        <v>53350</v>
      </c>
      <c r="G1679" s="41" t="n">
        <v>45276</v>
      </c>
      <c r="H1679" s="41" t="n"/>
      <c r="I1679" s="42">
        <f>IF(H1679="",DATE(2099,12,31),H1679)</f>
        <v/>
      </c>
      <c r="J1679" s="23">
        <f>F1679*E1679</f>
        <v/>
      </c>
      <c r="K1679" s="23">
        <f>J1679*INDEX(Settings!$C$31:$C$36,MATCH(D1679,Settings!$B$31:$B$36,0))</f>
        <v/>
      </c>
      <c r="L1679" s="23">
        <f>J1679+K1679</f>
        <v/>
      </c>
      <c r="M1679" s="23">
        <f>MIN(L1679,Settings!$C$25)</f>
        <v/>
      </c>
      <c r="N1679" s="23">
        <f>IF(B1679="IT",L1679*Settings!$C$11+L1679*Settings!$C$12,M1679*Settings!$C$16+M1679*Settings!$C$17+L1679*Settings!$C$18+L1679*Settings!$C$19+L1679*Settings!$C$20+L1679*Settings!$C$21*Settings!$C$22)</f>
        <v/>
      </c>
      <c r="O1679" s="23">
        <f>IF(B1679="IT",J1679/Settings!$C$13,0)</f>
        <v/>
      </c>
      <c r="P1679" s="23">
        <f>L1679+N1679+O1679</f>
        <v/>
      </c>
    </row>
    <row r="1680">
      <c r="A1680" s="5" t="inlineStr">
        <is>
          <t>E02590</t>
        </is>
      </c>
      <c r="B1680" s="5" t="inlineStr">
        <is>
          <t>IT</t>
        </is>
      </c>
      <c r="C1680" s="5" t="inlineStr">
        <is>
          <t>Tech</t>
        </is>
      </c>
      <c r="D1680" s="5" t="inlineStr">
        <is>
          <t>L1</t>
        </is>
      </c>
      <c r="E1680" s="5" t="n">
        <v>1</v>
      </c>
      <c r="F1680" s="5" t="n">
        <v>29200</v>
      </c>
      <c r="G1680" s="41" t="n">
        <v>45842</v>
      </c>
      <c r="H1680" s="41" t="n"/>
      <c r="I1680" s="42">
        <f>IF(H1680="",DATE(2099,12,31),H1680)</f>
        <v/>
      </c>
      <c r="J1680" s="23">
        <f>F1680*E1680</f>
        <v/>
      </c>
      <c r="K1680" s="23">
        <f>J1680*INDEX(Settings!$C$31:$C$36,MATCH(D1680,Settings!$B$31:$B$36,0))</f>
        <v/>
      </c>
      <c r="L1680" s="23">
        <f>J1680+K1680</f>
        <v/>
      </c>
      <c r="M1680" s="23">
        <f>MIN(L1680,Settings!$C$25)</f>
        <v/>
      </c>
      <c r="N1680" s="23">
        <f>IF(B1680="IT",L1680*Settings!$C$11+L1680*Settings!$C$12,M1680*Settings!$C$16+M1680*Settings!$C$17+L1680*Settings!$C$18+L1680*Settings!$C$19+L1680*Settings!$C$20+L1680*Settings!$C$21*Settings!$C$22)</f>
        <v/>
      </c>
      <c r="O1680" s="23">
        <f>IF(B1680="IT",J1680/Settings!$C$13,0)</f>
        <v/>
      </c>
      <c r="P1680" s="23">
        <f>L1680+N1680+O1680</f>
        <v/>
      </c>
    </row>
    <row r="1681">
      <c r="A1681" s="5" t="inlineStr">
        <is>
          <t>E02591</t>
        </is>
      </c>
      <c r="B1681" s="5" t="inlineStr">
        <is>
          <t>IT</t>
        </is>
      </c>
      <c r="C1681" s="5" t="inlineStr">
        <is>
          <t>Operations</t>
        </is>
      </c>
      <c r="D1681" s="5" t="inlineStr">
        <is>
          <t>L1</t>
        </is>
      </c>
      <c r="E1681" s="5" t="n">
        <v>1</v>
      </c>
      <c r="F1681" s="5" t="n">
        <v>23300</v>
      </c>
      <c r="G1681" s="41" t="n">
        <v>44569</v>
      </c>
      <c r="H1681" s="41" t="n"/>
      <c r="I1681" s="42">
        <f>IF(H1681="",DATE(2099,12,31),H1681)</f>
        <v/>
      </c>
      <c r="J1681" s="23">
        <f>F1681*E1681</f>
        <v/>
      </c>
      <c r="K1681" s="23">
        <f>J1681*INDEX(Settings!$C$31:$C$36,MATCH(D1681,Settings!$B$31:$B$36,0))</f>
        <v/>
      </c>
      <c r="L1681" s="23">
        <f>J1681+K1681</f>
        <v/>
      </c>
      <c r="M1681" s="23">
        <f>MIN(L1681,Settings!$C$25)</f>
        <v/>
      </c>
      <c r="N1681" s="23">
        <f>IF(B1681="IT",L1681*Settings!$C$11+L1681*Settings!$C$12,M1681*Settings!$C$16+M1681*Settings!$C$17+L1681*Settings!$C$18+L1681*Settings!$C$19+L1681*Settings!$C$20+L1681*Settings!$C$21*Settings!$C$22)</f>
        <v/>
      </c>
      <c r="O1681" s="23">
        <f>IF(B1681="IT",J1681/Settings!$C$13,0)</f>
        <v/>
      </c>
      <c r="P1681" s="23">
        <f>L1681+N1681+O1681</f>
        <v/>
      </c>
    </row>
    <row r="1682">
      <c r="A1682" s="5" t="inlineStr">
        <is>
          <t>E02592</t>
        </is>
      </c>
      <c r="B1682" s="5" t="inlineStr">
        <is>
          <t>IT</t>
        </is>
      </c>
      <c r="C1682" s="5" t="inlineStr">
        <is>
          <t>Customer Service</t>
        </is>
      </c>
      <c r="D1682" s="5" t="inlineStr">
        <is>
          <t>L4</t>
        </is>
      </c>
      <c r="E1682" s="5" t="n">
        <v>1</v>
      </c>
      <c r="F1682" s="5" t="n">
        <v>45150</v>
      </c>
      <c r="G1682" s="41" t="n">
        <v>46145</v>
      </c>
      <c r="H1682" s="41" t="n"/>
      <c r="I1682" s="42">
        <f>IF(H1682="",DATE(2099,12,31),H1682)</f>
        <v/>
      </c>
      <c r="J1682" s="23">
        <f>F1682*E1682</f>
        <v/>
      </c>
      <c r="K1682" s="23">
        <f>J1682*INDEX(Settings!$C$31:$C$36,MATCH(D1682,Settings!$B$31:$B$36,0))</f>
        <v/>
      </c>
      <c r="L1682" s="23">
        <f>J1682+K1682</f>
        <v/>
      </c>
      <c r="M1682" s="23">
        <f>MIN(L1682,Settings!$C$25)</f>
        <v/>
      </c>
      <c r="N1682" s="23">
        <f>IF(B1682="IT",L1682*Settings!$C$11+L1682*Settings!$C$12,M1682*Settings!$C$16+M1682*Settings!$C$17+L1682*Settings!$C$18+L1682*Settings!$C$19+L1682*Settings!$C$20+L1682*Settings!$C$21*Settings!$C$22)</f>
        <v/>
      </c>
      <c r="O1682" s="23">
        <f>IF(B1682="IT",J1682/Settings!$C$13,0)</f>
        <v/>
      </c>
      <c r="P1682" s="23">
        <f>L1682+N1682+O1682</f>
        <v/>
      </c>
    </row>
    <row r="1683">
      <c r="A1683" s="5" t="inlineStr">
        <is>
          <t>E02593</t>
        </is>
      </c>
      <c r="B1683" s="5" t="inlineStr">
        <is>
          <t>PL</t>
        </is>
      </c>
      <c r="C1683" s="5" t="inlineStr">
        <is>
          <t>Tech</t>
        </is>
      </c>
      <c r="D1683" s="5" t="inlineStr">
        <is>
          <t>L3</t>
        </is>
      </c>
      <c r="E1683" s="5" t="n">
        <v>1</v>
      </c>
      <c r="F1683" s="5" t="n">
        <v>44100</v>
      </c>
      <c r="G1683" s="41" t="n">
        <v>43189</v>
      </c>
      <c r="H1683" s="41" t="n"/>
      <c r="I1683" s="42">
        <f>IF(H1683="",DATE(2099,12,31),H1683)</f>
        <v/>
      </c>
      <c r="J1683" s="23">
        <f>F1683*E1683</f>
        <v/>
      </c>
      <c r="K1683" s="23">
        <f>J1683*INDEX(Settings!$C$31:$C$36,MATCH(D1683,Settings!$B$31:$B$36,0))</f>
        <v/>
      </c>
      <c r="L1683" s="23">
        <f>J1683+K1683</f>
        <v/>
      </c>
      <c r="M1683" s="23">
        <f>MIN(L1683,Settings!$C$25)</f>
        <v/>
      </c>
      <c r="N1683" s="23">
        <f>IF(B1683="IT",L1683*Settings!$C$11+L1683*Settings!$C$12,M1683*Settings!$C$16+M1683*Settings!$C$17+L1683*Settings!$C$18+L1683*Settings!$C$19+L1683*Settings!$C$20+L1683*Settings!$C$21*Settings!$C$22)</f>
        <v/>
      </c>
      <c r="O1683" s="23">
        <f>IF(B1683="IT",J1683/Settings!$C$13,0)</f>
        <v/>
      </c>
      <c r="P1683" s="23">
        <f>L1683+N1683+O1683</f>
        <v/>
      </c>
    </row>
    <row r="1684">
      <c r="A1684" s="5" t="inlineStr">
        <is>
          <t>E02594</t>
        </is>
      </c>
      <c r="B1684" s="5" t="inlineStr">
        <is>
          <t>IT</t>
        </is>
      </c>
      <c r="C1684" s="5" t="inlineStr">
        <is>
          <t>Operations</t>
        </is>
      </c>
      <c r="D1684" s="5" t="inlineStr">
        <is>
          <t>L3</t>
        </is>
      </c>
      <c r="E1684" s="5" t="n">
        <v>1</v>
      </c>
      <c r="F1684" s="5" t="n">
        <v>39200</v>
      </c>
      <c r="G1684" s="41" t="n">
        <v>45757</v>
      </c>
      <c r="H1684" s="41" t="n"/>
      <c r="I1684" s="42">
        <f>IF(H1684="",DATE(2099,12,31),H1684)</f>
        <v/>
      </c>
      <c r="J1684" s="23">
        <f>F1684*E1684</f>
        <v/>
      </c>
      <c r="K1684" s="23">
        <f>J1684*INDEX(Settings!$C$31:$C$36,MATCH(D1684,Settings!$B$31:$B$36,0))</f>
        <v/>
      </c>
      <c r="L1684" s="23">
        <f>J1684+K1684</f>
        <v/>
      </c>
      <c r="M1684" s="23">
        <f>MIN(L1684,Settings!$C$25)</f>
        <v/>
      </c>
      <c r="N1684" s="23">
        <f>IF(B1684="IT",L1684*Settings!$C$11+L1684*Settings!$C$12,M1684*Settings!$C$16+M1684*Settings!$C$17+L1684*Settings!$C$18+L1684*Settings!$C$19+L1684*Settings!$C$20+L1684*Settings!$C$21*Settings!$C$22)</f>
        <v/>
      </c>
      <c r="O1684" s="23">
        <f>IF(B1684="IT",J1684/Settings!$C$13,0)</f>
        <v/>
      </c>
      <c r="P1684" s="23">
        <f>L1684+N1684+O1684</f>
        <v/>
      </c>
    </row>
    <row r="1685">
      <c r="A1685" s="5" t="inlineStr">
        <is>
          <t>E02596</t>
        </is>
      </c>
      <c r="B1685" s="5" t="inlineStr">
        <is>
          <t>IT</t>
        </is>
      </c>
      <c r="C1685" s="5" t="inlineStr">
        <is>
          <t>Sales</t>
        </is>
      </c>
      <c r="D1685" s="5" t="inlineStr">
        <is>
          <t>L5</t>
        </is>
      </c>
      <c r="E1685" s="5" t="n">
        <v>1</v>
      </c>
      <c r="F1685" s="5" t="n">
        <v>72350</v>
      </c>
      <c r="G1685" s="41" t="n">
        <v>45750</v>
      </c>
      <c r="H1685" s="41" t="n"/>
      <c r="I1685" s="42">
        <f>IF(H1685="",DATE(2099,12,31),H1685)</f>
        <v/>
      </c>
      <c r="J1685" s="23">
        <f>F1685*E1685</f>
        <v/>
      </c>
      <c r="K1685" s="23">
        <f>J1685*INDEX(Settings!$C$31:$C$36,MATCH(D1685,Settings!$B$31:$B$36,0))</f>
        <v/>
      </c>
      <c r="L1685" s="23">
        <f>J1685+K1685</f>
        <v/>
      </c>
      <c r="M1685" s="23">
        <f>MIN(L1685,Settings!$C$25)</f>
        <v/>
      </c>
      <c r="N1685" s="23">
        <f>IF(B1685="IT",L1685*Settings!$C$11+L1685*Settings!$C$12,M1685*Settings!$C$16+M1685*Settings!$C$17+L1685*Settings!$C$18+L1685*Settings!$C$19+L1685*Settings!$C$20+L1685*Settings!$C$21*Settings!$C$22)</f>
        <v/>
      </c>
      <c r="O1685" s="23">
        <f>IF(B1685="IT",J1685/Settings!$C$13,0)</f>
        <v/>
      </c>
      <c r="P1685" s="23">
        <f>L1685+N1685+O1685</f>
        <v/>
      </c>
    </row>
    <row r="1686">
      <c r="A1686" s="5" t="inlineStr">
        <is>
          <t>E02597</t>
        </is>
      </c>
      <c r="B1686" s="5" t="inlineStr">
        <is>
          <t>PL</t>
        </is>
      </c>
      <c r="C1686" s="5" t="inlineStr">
        <is>
          <t>Tech</t>
        </is>
      </c>
      <c r="D1686" s="5" t="inlineStr">
        <is>
          <t>L5</t>
        </is>
      </c>
      <c r="E1686" s="5" t="n">
        <v>1</v>
      </c>
      <c r="F1686" s="5" t="n">
        <v>76650</v>
      </c>
      <c r="G1686" s="41" t="n">
        <v>45293</v>
      </c>
      <c r="H1686" s="41" t="n"/>
      <c r="I1686" s="42">
        <f>IF(H1686="",DATE(2099,12,31),H1686)</f>
        <v/>
      </c>
      <c r="J1686" s="23">
        <f>F1686*E1686</f>
        <v/>
      </c>
      <c r="K1686" s="23">
        <f>J1686*INDEX(Settings!$C$31:$C$36,MATCH(D1686,Settings!$B$31:$B$36,0))</f>
        <v/>
      </c>
      <c r="L1686" s="23">
        <f>J1686+K1686</f>
        <v/>
      </c>
      <c r="M1686" s="23">
        <f>MIN(L1686,Settings!$C$25)</f>
        <v/>
      </c>
      <c r="N1686" s="23">
        <f>IF(B1686="IT",L1686*Settings!$C$11+L1686*Settings!$C$12,M1686*Settings!$C$16+M1686*Settings!$C$17+L1686*Settings!$C$18+L1686*Settings!$C$19+L1686*Settings!$C$20+L1686*Settings!$C$21*Settings!$C$22)</f>
        <v/>
      </c>
      <c r="O1686" s="23">
        <f>IF(B1686="IT",J1686/Settings!$C$13,0)</f>
        <v/>
      </c>
      <c r="P1686" s="23">
        <f>L1686+N1686+O1686</f>
        <v/>
      </c>
    </row>
    <row r="1687">
      <c r="A1687" s="5" t="inlineStr">
        <is>
          <t>E02598</t>
        </is>
      </c>
      <c r="B1687" s="5" t="inlineStr">
        <is>
          <t>IT</t>
        </is>
      </c>
      <c r="C1687" s="5" t="inlineStr">
        <is>
          <t>Customer Service</t>
        </is>
      </c>
      <c r="D1687" s="5" t="inlineStr">
        <is>
          <t>L1</t>
        </is>
      </c>
      <c r="E1687" s="5" t="n">
        <v>1</v>
      </c>
      <c r="F1687" s="5" t="n">
        <v>25400</v>
      </c>
      <c r="G1687" s="41" t="n">
        <v>42612</v>
      </c>
      <c r="H1687" s="41" t="n">
        <v>45849</v>
      </c>
      <c r="I1687" s="42">
        <f>IF(H1687="",DATE(2099,12,31),H1687)</f>
        <v/>
      </c>
      <c r="J1687" s="23">
        <f>F1687*E1687</f>
        <v/>
      </c>
      <c r="K1687" s="23">
        <f>J1687*INDEX(Settings!$C$31:$C$36,MATCH(D1687,Settings!$B$31:$B$36,0))</f>
        <v/>
      </c>
      <c r="L1687" s="23">
        <f>J1687+K1687</f>
        <v/>
      </c>
      <c r="M1687" s="23">
        <f>MIN(L1687,Settings!$C$25)</f>
        <v/>
      </c>
      <c r="N1687" s="23">
        <f>IF(B1687="IT",L1687*Settings!$C$11+L1687*Settings!$C$12,M1687*Settings!$C$16+M1687*Settings!$C$17+L1687*Settings!$C$18+L1687*Settings!$C$19+L1687*Settings!$C$20+L1687*Settings!$C$21*Settings!$C$22)</f>
        <v/>
      </c>
      <c r="O1687" s="23">
        <f>IF(B1687="IT",J1687/Settings!$C$13,0)</f>
        <v/>
      </c>
      <c r="P1687" s="23">
        <f>L1687+N1687+O1687</f>
        <v/>
      </c>
    </row>
    <row r="1688">
      <c r="A1688" s="5" t="inlineStr">
        <is>
          <t>E02600</t>
        </is>
      </c>
      <c r="B1688" s="5" t="inlineStr">
        <is>
          <t>PL</t>
        </is>
      </c>
      <c r="C1688" s="5" t="inlineStr">
        <is>
          <t>Customer Service</t>
        </is>
      </c>
      <c r="D1688" s="5" t="inlineStr">
        <is>
          <t>L1</t>
        </is>
      </c>
      <c r="E1688" s="5" t="n">
        <v>1</v>
      </c>
      <c r="F1688" s="5" t="n">
        <v>18900</v>
      </c>
      <c r="G1688" s="41" t="n">
        <v>45754</v>
      </c>
      <c r="H1688" s="41" t="n"/>
      <c r="I1688" s="42">
        <f>IF(H1688="",DATE(2099,12,31),H1688)</f>
        <v/>
      </c>
      <c r="J1688" s="23">
        <f>F1688*E1688</f>
        <v/>
      </c>
      <c r="K1688" s="23">
        <f>J1688*INDEX(Settings!$C$31:$C$36,MATCH(D1688,Settings!$B$31:$B$36,0))</f>
        <v/>
      </c>
      <c r="L1688" s="23">
        <f>J1688+K1688</f>
        <v/>
      </c>
      <c r="M1688" s="23">
        <f>MIN(L1688,Settings!$C$25)</f>
        <v/>
      </c>
      <c r="N1688" s="23">
        <f>IF(B1688="IT",L1688*Settings!$C$11+L1688*Settings!$C$12,M1688*Settings!$C$16+M1688*Settings!$C$17+L1688*Settings!$C$18+L1688*Settings!$C$19+L1688*Settings!$C$20+L1688*Settings!$C$21*Settings!$C$22)</f>
        <v/>
      </c>
      <c r="O1688" s="23">
        <f>IF(B1688="IT",J1688/Settings!$C$13,0)</f>
        <v/>
      </c>
      <c r="P1688" s="23">
        <f>L1688+N1688+O1688</f>
        <v/>
      </c>
    </row>
    <row r="1689">
      <c r="A1689" s="5" t="inlineStr">
        <is>
          <t>E02601</t>
        </is>
      </c>
      <c r="B1689" s="5" t="inlineStr">
        <is>
          <t>IT</t>
        </is>
      </c>
      <c r="C1689" s="5" t="inlineStr">
        <is>
          <t>Operations</t>
        </is>
      </c>
      <c r="D1689" s="5" t="inlineStr">
        <is>
          <t>L2</t>
        </is>
      </c>
      <c r="E1689" s="5" t="n">
        <v>1</v>
      </c>
      <c r="F1689" s="5" t="n">
        <v>29200</v>
      </c>
      <c r="G1689" s="41" t="n">
        <v>44397</v>
      </c>
      <c r="H1689" s="41" t="n"/>
      <c r="I1689" s="42">
        <f>IF(H1689="",DATE(2099,12,31),H1689)</f>
        <v/>
      </c>
      <c r="J1689" s="23">
        <f>F1689*E1689</f>
        <v/>
      </c>
      <c r="K1689" s="23">
        <f>J1689*INDEX(Settings!$C$31:$C$36,MATCH(D1689,Settings!$B$31:$B$36,0))</f>
        <v/>
      </c>
      <c r="L1689" s="23">
        <f>J1689+K1689</f>
        <v/>
      </c>
      <c r="M1689" s="23">
        <f>MIN(L1689,Settings!$C$25)</f>
        <v/>
      </c>
      <c r="N1689" s="23">
        <f>IF(B1689="IT",L1689*Settings!$C$11+L1689*Settings!$C$12,M1689*Settings!$C$16+M1689*Settings!$C$17+L1689*Settings!$C$18+L1689*Settings!$C$19+L1689*Settings!$C$20+L1689*Settings!$C$21*Settings!$C$22)</f>
        <v/>
      </c>
      <c r="O1689" s="23">
        <f>IF(B1689="IT",J1689/Settings!$C$13,0)</f>
        <v/>
      </c>
      <c r="P1689" s="23">
        <f>L1689+N1689+O1689</f>
        <v/>
      </c>
    </row>
    <row r="1690">
      <c r="A1690" s="5" t="inlineStr">
        <is>
          <t>E02603</t>
        </is>
      </c>
      <c r="B1690" s="5" t="inlineStr">
        <is>
          <t>IT</t>
        </is>
      </c>
      <c r="C1690" s="5" t="inlineStr">
        <is>
          <t>Operations</t>
        </is>
      </c>
      <c r="D1690" s="5" t="inlineStr">
        <is>
          <t>L4</t>
        </is>
      </c>
      <c r="E1690" s="5" t="n">
        <v>1</v>
      </c>
      <c r="F1690" s="5" t="n">
        <v>49300</v>
      </c>
      <c r="G1690" s="41" t="n">
        <v>43276</v>
      </c>
      <c r="H1690" s="41" t="n"/>
      <c r="I1690" s="42">
        <f>IF(H1690="",DATE(2099,12,31),H1690)</f>
        <v/>
      </c>
      <c r="J1690" s="23">
        <f>F1690*E1690</f>
        <v/>
      </c>
      <c r="K1690" s="23">
        <f>J1690*INDEX(Settings!$C$31:$C$36,MATCH(D1690,Settings!$B$31:$B$36,0))</f>
        <v/>
      </c>
      <c r="L1690" s="23">
        <f>J1690+K1690</f>
        <v/>
      </c>
      <c r="M1690" s="23">
        <f>MIN(L1690,Settings!$C$25)</f>
        <v/>
      </c>
      <c r="N1690" s="23">
        <f>IF(B1690="IT",L1690*Settings!$C$11+L1690*Settings!$C$12,M1690*Settings!$C$16+M1690*Settings!$C$17+L1690*Settings!$C$18+L1690*Settings!$C$19+L1690*Settings!$C$20+L1690*Settings!$C$21*Settings!$C$22)</f>
        <v/>
      </c>
      <c r="O1690" s="23">
        <f>IF(B1690="IT",J1690/Settings!$C$13,0)</f>
        <v/>
      </c>
      <c r="P1690" s="23">
        <f>L1690+N1690+O1690</f>
        <v/>
      </c>
    </row>
    <row r="1691">
      <c r="A1691" s="5" t="inlineStr">
        <is>
          <t>E02604</t>
        </is>
      </c>
      <c r="B1691" s="5" t="inlineStr">
        <is>
          <t>IT</t>
        </is>
      </c>
      <c r="C1691" s="5" t="inlineStr">
        <is>
          <t>Operations</t>
        </is>
      </c>
      <c r="D1691" s="5" t="inlineStr">
        <is>
          <t>L1</t>
        </is>
      </c>
      <c r="E1691" s="5" t="n">
        <v>1</v>
      </c>
      <c r="F1691" s="5" t="n">
        <v>25950</v>
      </c>
      <c r="G1691" s="41" t="n">
        <v>45027</v>
      </c>
      <c r="H1691" s="41" t="n"/>
      <c r="I1691" s="42">
        <f>IF(H1691="",DATE(2099,12,31),H1691)</f>
        <v/>
      </c>
      <c r="J1691" s="23">
        <f>F1691*E1691</f>
        <v/>
      </c>
      <c r="K1691" s="23">
        <f>J1691*INDEX(Settings!$C$31:$C$36,MATCH(D1691,Settings!$B$31:$B$36,0))</f>
        <v/>
      </c>
      <c r="L1691" s="23">
        <f>J1691+K1691</f>
        <v/>
      </c>
      <c r="M1691" s="23">
        <f>MIN(L1691,Settings!$C$25)</f>
        <v/>
      </c>
      <c r="N1691" s="23">
        <f>IF(B1691="IT",L1691*Settings!$C$11+L1691*Settings!$C$12,M1691*Settings!$C$16+M1691*Settings!$C$17+L1691*Settings!$C$18+L1691*Settings!$C$19+L1691*Settings!$C$20+L1691*Settings!$C$21*Settings!$C$22)</f>
        <v/>
      </c>
      <c r="O1691" s="23">
        <f>IF(B1691="IT",J1691/Settings!$C$13,0)</f>
        <v/>
      </c>
      <c r="P1691" s="23">
        <f>L1691+N1691+O1691</f>
        <v/>
      </c>
    </row>
    <row r="1692">
      <c r="A1692" s="5" t="inlineStr">
        <is>
          <t>E02605</t>
        </is>
      </c>
      <c r="B1692" s="5" t="inlineStr">
        <is>
          <t>PL</t>
        </is>
      </c>
      <c r="C1692" s="5" t="inlineStr">
        <is>
          <t>Operations</t>
        </is>
      </c>
      <c r="D1692" s="5" t="inlineStr">
        <is>
          <t>L5</t>
        </is>
      </c>
      <c r="E1692" s="5" t="n">
        <v>1</v>
      </c>
      <c r="F1692" s="5" t="n">
        <v>60700</v>
      </c>
      <c r="G1692" s="41" t="n">
        <v>43000</v>
      </c>
      <c r="H1692" s="41" t="n"/>
      <c r="I1692" s="42">
        <f>IF(H1692="",DATE(2099,12,31),H1692)</f>
        <v/>
      </c>
      <c r="J1692" s="23">
        <f>F1692*E1692</f>
        <v/>
      </c>
      <c r="K1692" s="23">
        <f>J1692*INDEX(Settings!$C$31:$C$36,MATCH(D1692,Settings!$B$31:$B$36,0))</f>
        <v/>
      </c>
      <c r="L1692" s="23">
        <f>J1692+K1692</f>
        <v/>
      </c>
      <c r="M1692" s="23">
        <f>MIN(L1692,Settings!$C$25)</f>
        <v/>
      </c>
      <c r="N1692" s="23">
        <f>IF(B1692="IT",L1692*Settings!$C$11+L1692*Settings!$C$12,M1692*Settings!$C$16+M1692*Settings!$C$17+L1692*Settings!$C$18+L1692*Settings!$C$19+L1692*Settings!$C$20+L1692*Settings!$C$21*Settings!$C$22)</f>
        <v/>
      </c>
      <c r="O1692" s="23">
        <f>IF(B1692="IT",J1692/Settings!$C$13,0)</f>
        <v/>
      </c>
      <c r="P1692" s="23">
        <f>L1692+N1692+O1692</f>
        <v/>
      </c>
    </row>
    <row r="1693">
      <c r="A1693" s="5" t="inlineStr">
        <is>
          <t>E02606</t>
        </is>
      </c>
      <c r="B1693" s="5" t="inlineStr">
        <is>
          <t>PL</t>
        </is>
      </c>
      <c r="C1693" s="5" t="inlineStr">
        <is>
          <t>Customer Service</t>
        </is>
      </c>
      <c r="D1693" s="5" t="inlineStr">
        <is>
          <t>L1</t>
        </is>
      </c>
      <c r="E1693" s="5" t="n">
        <v>1</v>
      </c>
      <c r="F1693" s="5" t="n">
        <v>20850</v>
      </c>
      <c r="G1693" s="41" t="n">
        <v>44459</v>
      </c>
      <c r="H1693" s="41" t="n">
        <v>45912</v>
      </c>
      <c r="I1693" s="42">
        <f>IF(H1693="",DATE(2099,12,31),H1693)</f>
        <v/>
      </c>
      <c r="J1693" s="23">
        <f>F1693*E1693</f>
        <v/>
      </c>
      <c r="K1693" s="23">
        <f>J1693*INDEX(Settings!$C$31:$C$36,MATCH(D1693,Settings!$B$31:$B$36,0))</f>
        <v/>
      </c>
      <c r="L1693" s="23">
        <f>J1693+K1693</f>
        <v/>
      </c>
      <c r="M1693" s="23">
        <f>MIN(L1693,Settings!$C$25)</f>
        <v/>
      </c>
      <c r="N1693" s="23">
        <f>IF(B1693="IT",L1693*Settings!$C$11+L1693*Settings!$C$12,M1693*Settings!$C$16+M1693*Settings!$C$17+L1693*Settings!$C$18+L1693*Settings!$C$19+L1693*Settings!$C$20+L1693*Settings!$C$21*Settings!$C$22)</f>
        <v/>
      </c>
      <c r="O1693" s="23">
        <f>IF(B1693="IT",J1693/Settings!$C$13,0)</f>
        <v/>
      </c>
      <c r="P1693" s="23">
        <f>L1693+N1693+O1693</f>
        <v/>
      </c>
    </row>
    <row r="1694">
      <c r="A1694" s="5" t="inlineStr">
        <is>
          <t>E02607</t>
        </is>
      </c>
      <c r="B1694" s="5" t="inlineStr">
        <is>
          <t>IT</t>
        </is>
      </c>
      <c r="C1694" s="5" t="inlineStr">
        <is>
          <t>Tech</t>
        </is>
      </c>
      <c r="D1694" s="5" t="inlineStr">
        <is>
          <t>L2</t>
        </is>
      </c>
      <c r="E1694" s="5" t="n">
        <v>1</v>
      </c>
      <c r="F1694" s="5" t="n">
        <v>41850</v>
      </c>
      <c r="G1694" s="41" t="n">
        <v>44835</v>
      </c>
      <c r="H1694" s="41" t="n"/>
      <c r="I1694" s="42">
        <f>IF(H1694="",DATE(2099,12,31),H1694)</f>
        <v/>
      </c>
      <c r="J1694" s="23">
        <f>F1694*E1694</f>
        <v/>
      </c>
      <c r="K1694" s="23">
        <f>J1694*INDEX(Settings!$C$31:$C$36,MATCH(D1694,Settings!$B$31:$B$36,0))</f>
        <v/>
      </c>
      <c r="L1694" s="23">
        <f>J1694+K1694</f>
        <v/>
      </c>
      <c r="M1694" s="23">
        <f>MIN(L1694,Settings!$C$25)</f>
        <v/>
      </c>
      <c r="N1694" s="23">
        <f>IF(B1694="IT",L1694*Settings!$C$11+L1694*Settings!$C$12,M1694*Settings!$C$16+M1694*Settings!$C$17+L1694*Settings!$C$18+L1694*Settings!$C$19+L1694*Settings!$C$20+L1694*Settings!$C$21*Settings!$C$22)</f>
        <v/>
      </c>
      <c r="O1694" s="23">
        <f>IF(B1694="IT",J1694/Settings!$C$13,0)</f>
        <v/>
      </c>
      <c r="P1694" s="23">
        <f>L1694+N1694+O1694</f>
        <v/>
      </c>
    </row>
    <row r="1695">
      <c r="A1695" s="5" t="inlineStr">
        <is>
          <t>E02608</t>
        </is>
      </c>
      <c r="B1695" s="5" t="inlineStr">
        <is>
          <t>PL</t>
        </is>
      </c>
      <c r="C1695" s="5" t="inlineStr">
        <is>
          <t>Customer Service</t>
        </is>
      </c>
      <c r="D1695" s="5" t="inlineStr">
        <is>
          <t>L3</t>
        </is>
      </c>
      <c r="E1695" s="5" t="n">
        <v>0.8</v>
      </c>
      <c r="F1695" s="5" t="n">
        <v>29350</v>
      </c>
      <c r="G1695" s="41" t="n">
        <v>45481</v>
      </c>
      <c r="H1695" s="41" t="n"/>
      <c r="I1695" s="42">
        <f>IF(H1695="",DATE(2099,12,31),H1695)</f>
        <v/>
      </c>
      <c r="J1695" s="23">
        <f>F1695*E1695</f>
        <v/>
      </c>
      <c r="K1695" s="23">
        <f>J1695*INDEX(Settings!$C$31:$C$36,MATCH(D1695,Settings!$B$31:$B$36,0))</f>
        <v/>
      </c>
      <c r="L1695" s="23">
        <f>J1695+K1695</f>
        <v/>
      </c>
      <c r="M1695" s="23">
        <f>MIN(L1695,Settings!$C$25)</f>
        <v/>
      </c>
      <c r="N1695" s="23">
        <f>IF(B1695="IT",L1695*Settings!$C$11+L1695*Settings!$C$12,M1695*Settings!$C$16+M1695*Settings!$C$17+L1695*Settings!$C$18+L1695*Settings!$C$19+L1695*Settings!$C$20+L1695*Settings!$C$21*Settings!$C$22)</f>
        <v/>
      </c>
      <c r="O1695" s="23">
        <f>IF(B1695="IT",J1695/Settings!$C$13,0)</f>
        <v/>
      </c>
      <c r="P1695" s="23">
        <f>L1695+N1695+O1695</f>
        <v/>
      </c>
    </row>
    <row r="1696">
      <c r="A1696" s="5" t="inlineStr">
        <is>
          <t>E02609</t>
        </is>
      </c>
      <c r="B1696" s="5" t="inlineStr">
        <is>
          <t>IT</t>
        </is>
      </c>
      <c r="C1696" s="5" t="inlineStr">
        <is>
          <t>Sales</t>
        </is>
      </c>
      <c r="D1696" s="5" t="inlineStr">
        <is>
          <t>L1</t>
        </is>
      </c>
      <c r="E1696" s="5" t="n">
        <v>1</v>
      </c>
      <c r="F1696" s="5" t="n">
        <v>25450</v>
      </c>
      <c r="G1696" s="41" t="n">
        <v>46043</v>
      </c>
      <c r="H1696" s="41" t="n"/>
      <c r="I1696" s="42">
        <f>IF(H1696="",DATE(2099,12,31),H1696)</f>
        <v/>
      </c>
      <c r="J1696" s="23">
        <f>F1696*E1696</f>
        <v/>
      </c>
      <c r="K1696" s="23">
        <f>J1696*INDEX(Settings!$C$31:$C$36,MATCH(D1696,Settings!$B$31:$B$36,0))</f>
        <v/>
      </c>
      <c r="L1696" s="23">
        <f>J1696+K1696</f>
        <v/>
      </c>
      <c r="M1696" s="23">
        <f>MIN(L1696,Settings!$C$25)</f>
        <v/>
      </c>
      <c r="N1696" s="23">
        <f>IF(B1696="IT",L1696*Settings!$C$11+L1696*Settings!$C$12,M1696*Settings!$C$16+M1696*Settings!$C$17+L1696*Settings!$C$18+L1696*Settings!$C$19+L1696*Settings!$C$20+L1696*Settings!$C$21*Settings!$C$22)</f>
        <v/>
      </c>
      <c r="O1696" s="23">
        <f>IF(B1696="IT",J1696/Settings!$C$13,0)</f>
        <v/>
      </c>
      <c r="P1696" s="23">
        <f>L1696+N1696+O1696</f>
        <v/>
      </c>
    </row>
    <row r="1697">
      <c r="A1697" s="5" t="inlineStr">
        <is>
          <t>E02610</t>
        </is>
      </c>
      <c r="B1697" s="5" t="inlineStr">
        <is>
          <t>IT</t>
        </is>
      </c>
      <c r="C1697" s="5" t="inlineStr">
        <is>
          <t>Sales</t>
        </is>
      </c>
      <c r="D1697" s="5" t="inlineStr">
        <is>
          <t>L2</t>
        </is>
      </c>
      <c r="E1697" s="5" t="n">
        <v>1</v>
      </c>
      <c r="F1697" s="5" t="n">
        <v>29900</v>
      </c>
      <c r="G1697" s="41" t="n">
        <v>46030</v>
      </c>
      <c r="H1697" s="41" t="n"/>
      <c r="I1697" s="42">
        <f>IF(H1697="",DATE(2099,12,31),H1697)</f>
        <v/>
      </c>
      <c r="J1697" s="23">
        <f>F1697*E1697</f>
        <v/>
      </c>
      <c r="K1697" s="23">
        <f>J1697*INDEX(Settings!$C$31:$C$36,MATCH(D1697,Settings!$B$31:$B$36,0))</f>
        <v/>
      </c>
      <c r="L1697" s="23">
        <f>J1697+K1697</f>
        <v/>
      </c>
      <c r="M1697" s="23">
        <f>MIN(L1697,Settings!$C$25)</f>
        <v/>
      </c>
      <c r="N1697" s="23">
        <f>IF(B1697="IT",L1697*Settings!$C$11+L1697*Settings!$C$12,M1697*Settings!$C$16+M1697*Settings!$C$17+L1697*Settings!$C$18+L1697*Settings!$C$19+L1697*Settings!$C$20+L1697*Settings!$C$21*Settings!$C$22)</f>
        <v/>
      </c>
      <c r="O1697" s="23">
        <f>IF(B1697="IT",J1697/Settings!$C$13,0)</f>
        <v/>
      </c>
      <c r="P1697" s="23">
        <f>L1697+N1697+O1697</f>
        <v/>
      </c>
    </row>
    <row r="1698">
      <c r="A1698" s="5" t="inlineStr">
        <is>
          <t>E02611</t>
        </is>
      </c>
      <c r="B1698" s="5" t="inlineStr">
        <is>
          <t>PL</t>
        </is>
      </c>
      <c r="C1698" s="5" t="inlineStr">
        <is>
          <t>Sales</t>
        </is>
      </c>
      <c r="D1698" s="5" t="inlineStr">
        <is>
          <t>L2</t>
        </is>
      </c>
      <c r="E1698" s="5" t="n">
        <v>1</v>
      </c>
      <c r="F1698" s="5" t="n">
        <v>30900</v>
      </c>
      <c r="G1698" s="41" t="n">
        <v>45139</v>
      </c>
      <c r="H1698" s="41" t="n">
        <v>46122</v>
      </c>
      <c r="I1698" s="42">
        <f>IF(H1698="",DATE(2099,12,31),H1698)</f>
        <v/>
      </c>
      <c r="J1698" s="23">
        <f>F1698*E1698</f>
        <v/>
      </c>
      <c r="K1698" s="23">
        <f>J1698*INDEX(Settings!$C$31:$C$36,MATCH(D1698,Settings!$B$31:$B$36,0))</f>
        <v/>
      </c>
      <c r="L1698" s="23">
        <f>J1698+K1698</f>
        <v/>
      </c>
      <c r="M1698" s="23">
        <f>MIN(L1698,Settings!$C$25)</f>
        <v/>
      </c>
      <c r="N1698" s="23">
        <f>IF(B1698="IT",L1698*Settings!$C$11+L1698*Settings!$C$12,M1698*Settings!$C$16+M1698*Settings!$C$17+L1698*Settings!$C$18+L1698*Settings!$C$19+L1698*Settings!$C$20+L1698*Settings!$C$21*Settings!$C$22)</f>
        <v/>
      </c>
      <c r="O1698" s="23">
        <f>IF(B1698="IT",J1698/Settings!$C$13,0)</f>
        <v/>
      </c>
      <c r="P1698" s="23">
        <f>L1698+N1698+O1698</f>
        <v/>
      </c>
    </row>
    <row r="1699">
      <c r="A1699" s="5" t="inlineStr">
        <is>
          <t>E02612</t>
        </is>
      </c>
      <c r="B1699" s="5" t="inlineStr">
        <is>
          <t>IT</t>
        </is>
      </c>
      <c r="C1699" s="5" t="inlineStr">
        <is>
          <t>Customer Service</t>
        </is>
      </c>
      <c r="D1699" s="5" t="inlineStr">
        <is>
          <t>L3</t>
        </is>
      </c>
      <c r="E1699" s="5" t="n">
        <v>1</v>
      </c>
      <c r="F1699" s="5" t="n">
        <v>43950</v>
      </c>
      <c r="G1699" s="41" t="n">
        <v>42710</v>
      </c>
      <c r="H1699" s="41" t="n"/>
      <c r="I1699" s="42">
        <f>IF(H1699="",DATE(2099,12,31),H1699)</f>
        <v/>
      </c>
      <c r="J1699" s="23">
        <f>F1699*E1699</f>
        <v/>
      </c>
      <c r="K1699" s="23">
        <f>J1699*INDEX(Settings!$C$31:$C$36,MATCH(D1699,Settings!$B$31:$B$36,0))</f>
        <v/>
      </c>
      <c r="L1699" s="23">
        <f>J1699+K1699</f>
        <v/>
      </c>
      <c r="M1699" s="23">
        <f>MIN(L1699,Settings!$C$25)</f>
        <v/>
      </c>
      <c r="N1699" s="23">
        <f>IF(B1699="IT",L1699*Settings!$C$11+L1699*Settings!$C$12,M1699*Settings!$C$16+M1699*Settings!$C$17+L1699*Settings!$C$18+L1699*Settings!$C$19+L1699*Settings!$C$20+L1699*Settings!$C$21*Settings!$C$22)</f>
        <v/>
      </c>
      <c r="O1699" s="23">
        <f>IF(B1699="IT",J1699/Settings!$C$13,0)</f>
        <v/>
      </c>
      <c r="P1699" s="23">
        <f>L1699+N1699+O1699</f>
        <v/>
      </c>
    </row>
    <row r="1700">
      <c r="A1700" s="5" t="inlineStr">
        <is>
          <t>E02613</t>
        </is>
      </c>
      <c r="B1700" s="5" t="inlineStr">
        <is>
          <t>IT</t>
        </is>
      </c>
      <c r="C1700" s="5" t="inlineStr">
        <is>
          <t>Customer Service</t>
        </is>
      </c>
      <c r="D1700" s="5" t="inlineStr">
        <is>
          <t>L2</t>
        </is>
      </c>
      <c r="E1700" s="5" t="n">
        <v>1</v>
      </c>
      <c r="F1700" s="5" t="n">
        <v>32850</v>
      </c>
      <c r="G1700" s="41" t="n">
        <v>45535</v>
      </c>
      <c r="H1700" s="41" t="n"/>
      <c r="I1700" s="42">
        <f>IF(H1700="",DATE(2099,12,31),H1700)</f>
        <v/>
      </c>
      <c r="J1700" s="23">
        <f>F1700*E1700</f>
        <v/>
      </c>
      <c r="K1700" s="23">
        <f>J1700*INDEX(Settings!$C$31:$C$36,MATCH(D1700,Settings!$B$31:$B$36,0))</f>
        <v/>
      </c>
      <c r="L1700" s="23">
        <f>J1700+K1700</f>
        <v/>
      </c>
      <c r="M1700" s="23">
        <f>MIN(L1700,Settings!$C$25)</f>
        <v/>
      </c>
      <c r="N1700" s="23">
        <f>IF(B1700="IT",L1700*Settings!$C$11+L1700*Settings!$C$12,M1700*Settings!$C$16+M1700*Settings!$C$17+L1700*Settings!$C$18+L1700*Settings!$C$19+L1700*Settings!$C$20+L1700*Settings!$C$21*Settings!$C$22)</f>
        <v/>
      </c>
      <c r="O1700" s="23">
        <f>IF(B1700="IT",J1700/Settings!$C$13,0)</f>
        <v/>
      </c>
      <c r="P1700" s="23">
        <f>L1700+N1700+O1700</f>
        <v/>
      </c>
    </row>
    <row r="1701">
      <c r="A1701" s="5" t="inlineStr">
        <is>
          <t>E02614</t>
        </is>
      </c>
      <c r="B1701" s="5" t="inlineStr">
        <is>
          <t>PL</t>
        </is>
      </c>
      <c r="C1701" s="5" t="inlineStr">
        <is>
          <t>Operations</t>
        </is>
      </c>
      <c r="D1701" s="5" t="inlineStr">
        <is>
          <t>L1</t>
        </is>
      </c>
      <c r="E1701" s="5" t="n">
        <v>1</v>
      </c>
      <c r="F1701" s="5" t="n">
        <v>16900</v>
      </c>
      <c r="G1701" s="41" t="n">
        <v>45710</v>
      </c>
      <c r="H1701" s="41" t="n"/>
      <c r="I1701" s="42">
        <f>IF(H1701="",DATE(2099,12,31),H1701)</f>
        <v/>
      </c>
      <c r="J1701" s="23">
        <f>F1701*E1701</f>
        <v/>
      </c>
      <c r="K1701" s="23">
        <f>J1701*INDEX(Settings!$C$31:$C$36,MATCH(D1701,Settings!$B$31:$B$36,0))</f>
        <v/>
      </c>
      <c r="L1701" s="23">
        <f>J1701+K1701</f>
        <v/>
      </c>
      <c r="M1701" s="23">
        <f>MIN(L1701,Settings!$C$25)</f>
        <v/>
      </c>
      <c r="N1701" s="23">
        <f>IF(B1701="IT",L1701*Settings!$C$11+L1701*Settings!$C$12,M1701*Settings!$C$16+M1701*Settings!$C$17+L1701*Settings!$C$18+L1701*Settings!$C$19+L1701*Settings!$C$20+L1701*Settings!$C$21*Settings!$C$22)</f>
        <v/>
      </c>
      <c r="O1701" s="23">
        <f>IF(B1701="IT",J1701/Settings!$C$13,0)</f>
        <v/>
      </c>
      <c r="P1701" s="23">
        <f>L1701+N1701+O1701</f>
        <v/>
      </c>
    </row>
    <row r="1702">
      <c r="A1702" s="5" t="inlineStr">
        <is>
          <t>E02617</t>
        </is>
      </c>
      <c r="B1702" s="5" t="inlineStr">
        <is>
          <t>IT</t>
        </is>
      </c>
      <c r="C1702" s="5" t="inlineStr">
        <is>
          <t>Finance</t>
        </is>
      </c>
      <c r="D1702" s="5" t="inlineStr">
        <is>
          <t>L3</t>
        </is>
      </c>
      <c r="E1702" s="5" t="n">
        <v>1</v>
      </c>
      <c r="F1702" s="5" t="n">
        <v>43750</v>
      </c>
      <c r="G1702" s="41" t="n">
        <v>46137</v>
      </c>
      <c r="H1702" s="41" t="n">
        <v>46187</v>
      </c>
      <c r="I1702" s="42">
        <f>IF(H1702="",DATE(2099,12,31),H1702)</f>
        <v/>
      </c>
      <c r="J1702" s="23">
        <f>F1702*E1702</f>
        <v/>
      </c>
      <c r="K1702" s="23">
        <f>J1702*INDEX(Settings!$C$31:$C$36,MATCH(D1702,Settings!$B$31:$B$36,0))</f>
        <v/>
      </c>
      <c r="L1702" s="23">
        <f>J1702+K1702</f>
        <v/>
      </c>
      <c r="M1702" s="23">
        <f>MIN(L1702,Settings!$C$25)</f>
        <v/>
      </c>
      <c r="N1702" s="23">
        <f>IF(B1702="IT",L1702*Settings!$C$11+L1702*Settings!$C$12,M1702*Settings!$C$16+M1702*Settings!$C$17+L1702*Settings!$C$18+L1702*Settings!$C$19+L1702*Settings!$C$20+L1702*Settings!$C$21*Settings!$C$22)</f>
        <v/>
      </c>
      <c r="O1702" s="23">
        <f>IF(B1702="IT",J1702/Settings!$C$13,0)</f>
        <v/>
      </c>
      <c r="P1702" s="23">
        <f>L1702+N1702+O1702</f>
        <v/>
      </c>
    </row>
    <row r="1703">
      <c r="A1703" s="5" t="inlineStr">
        <is>
          <t>E02618</t>
        </is>
      </c>
      <c r="B1703" s="5" t="inlineStr">
        <is>
          <t>IT</t>
        </is>
      </c>
      <c r="C1703" s="5" t="inlineStr">
        <is>
          <t>Finance</t>
        </is>
      </c>
      <c r="D1703" s="5" t="inlineStr">
        <is>
          <t>L3</t>
        </is>
      </c>
      <c r="E1703" s="5" t="n">
        <v>1</v>
      </c>
      <c r="F1703" s="5" t="n">
        <v>39400</v>
      </c>
      <c r="G1703" s="41" t="n">
        <v>45824</v>
      </c>
      <c r="H1703" s="41" t="n">
        <v>45921</v>
      </c>
      <c r="I1703" s="42">
        <f>IF(H1703="",DATE(2099,12,31),H1703)</f>
        <v/>
      </c>
      <c r="J1703" s="23">
        <f>F1703*E1703</f>
        <v/>
      </c>
      <c r="K1703" s="23">
        <f>J1703*INDEX(Settings!$C$31:$C$36,MATCH(D1703,Settings!$B$31:$B$36,0))</f>
        <v/>
      </c>
      <c r="L1703" s="23">
        <f>J1703+K1703</f>
        <v/>
      </c>
      <c r="M1703" s="23">
        <f>MIN(L1703,Settings!$C$25)</f>
        <v/>
      </c>
      <c r="N1703" s="23">
        <f>IF(B1703="IT",L1703*Settings!$C$11+L1703*Settings!$C$12,M1703*Settings!$C$16+M1703*Settings!$C$17+L1703*Settings!$C$18+L1703*Settings!$C$19+L1703*Settings!$C$20+L1703*Settings!$C$21*Settings!$C$22)</f>
        <v/>
      </c>
      <c r="O1703" s="23">
        <f>IF(B1703="IT",J1703/Settings!$C$13,0)</f>
        <v/>
      </c>
      <c r="P1703" s="23">
        <f>L1703+N1703+O1703</f>
        <v/>
      </c>
    </row>
    <row r="1704">
      <c r="A1704" s="5" t="inlineStr">
        <is>
          <t>E02620</t>
        </is>
      </c>
      <c r="B1704" s="5" t="inlineStr">
        <is>
          <t>IT</t>
        </is>
      </c>
      <c r="C1704" s="5" t="inlineStr">
        <is>
          <t>Finance</t>
        </is>
      </c>
      <c r="D1704" s="5" t="inlineStr">
        <is>
          <t>L3</t>
        </is>
      </c>
      <c r="E1704" s="5" t="n">
        <v>1</v>
      </c>
      <c r="F1704" s="5" t="n">
        <v>45750</v>
      </c>
      <c r="G1704" s="41" t="n">
        <v>45493</v>
      </c>
      <c r="H1704" s="41" t="n"/>
      <c r="I1704" s="42">
        <f>IF(H1704="",DATE(2099,12,31),H1704)</f>
        <v/>
      </c>
      <c r="J1704" s="23">
        <f>F1704*E1704</f>
        <v/>
      </c>
      <c r="K1704" s="23">
        <f>J1704*INDEX(Settings!$C$31:$C$36,MATCH(D1704,Settings!$B$31:$B$36,0))</f>
        <v/>
      </c>
      <c r="L1704" s="23">
        <f>J1704+K1704</f>
        <v/>
      </c>
      <c r="M1704" s="23">
        <f>MIN(L1704,Settings!$C$25)</f>
        <v/>
      </c>
      <c r="N1704" s="23">
        <f>IF(B1704="IT",L1704*Settings!$C$11+L1704*Settings!$C$12,M1704*Settings!$C$16+M1704*Settings!$C$17+L1704*Settings!$C$18+L1704*Settings!$C$19+L1704*Settings!$C$20+L1704*Settings!$C$21*Settings!$C$22)</f>
        <v/>
      </c>
      <c r="O1704" s="23">
        <f>IF(B1704="IT",J1704/Settings!$C$13,0)</f>
        <v/>
      </c>
      <c r="P1704" s="23">
        <f>L1704+N1704+O1704</f>
        <v/>
      </c>
    </row>
    <row r="1705">
      <c r="A1705" s="5" t="inlineStr">
        <is>
          <t>E02621</t>
        </is>
      </c>
      <c r="B1705" s="5" t="inlineStr">
        <is>
          <t>IT</t>
        </is>
      </c>
      <c r="C1705" s="5" t="inlineStr">
        <is>
          <t>Customer Service</t>
        </is>
      </c>
      <c r="D1705" s="5" t="inlineStr">
        <is>
          <t>L2</t>
        </is>
      </c>
      <c r="E1705" s="5" t="n">
        <v>1</v>
      </c>
      <c r="F1705" s="5" t="n">
        <v>29800</v>
      </c>
      <c r="G1705" s="41" t="n">
        <v>45645</v>
      </c>
      <c r="H1705" s="41" t="n"/>
      <c r="I1705" s="42">
        <f>IF(H1705="",DATE(2099,12,31),H1705)</f>
        <v/>
      </c>
      <c r="J1705" s="23">
        <f>F1705*E1705</f>
        <v/>
      </c>
      <c r="K1705" s="23">
        <f>J1705*INDEX(Settings!$C$31:$C$36,MATCH(D1705,Settings!$B$31:$B$36,0))</f>
        <v/>
      </c>
      <c r="L1705" s="23">
        <f>J1705+K1705</f>
        <v/>
      </c>
      <c r="M1705" s="23">
        <f>MIN(L1705,Settings!$C$25)</f>
        <v/>
      </c>
      <c r="N1705" s="23">
        <f>IF(B1705="IT",L1705*Settings!$C$11+L1705*Settings!$C$12,M1705*Settings!$C$16+M1705*Settings!$C$17+L1705*Settings!$C$18+L1705*Settings!$C$19+L1705*Settings!$C$20+L1705*Settings!$C$21*Settings!$C$22)</f>
        <v/>
      </c>
      <c r="O1705" s="23">
        <f>IF(B1705="IT",J1705/Settings!$C$13,0)</f>
        <v/>
      </c>
      <c r="P1705" s="23">
        <f>L1705+N1705+O1705</f>
        <v/>
      </c>
    </row>
    <row r="1706">
      <c r="A1706" s="5" t="inlineStr">
        <is>
          <t>E02622</t>
        </is>
      </c>
      <c r="B1706" s="5" t="inlineStr">
        <is>
          <t>PL</t>
        </is>
      </c>
      <c r="C1706" s="5" t="inlineStr">
        <is>
          <t>Tech</t>
        </is>
      </c>
      <c r="D1706" s="5" t="inlineStr">
        <is>
          <t>L3</t>
        </is>
      </c>
      <c r="E1706" s="5" t="n">
        <v>1</v>
      </c>
      <c r="F1706" s="5" t="n">
        <v>47850</v>
      </c>
      <c r="G1706" s="41" t="n">
        <v>44582</v>
      </c>
      <c r="H1706" s="41" t="n"/>
      <c r="I1706" s="42">
        <f>IF(H1706="",DATE(2099,12,31),H1706)</f>
        <v/>
      </c>
      <c r="J1706" s="23">
        <f>F1706*E1706</f>
        <v/>
      </c>
      <c r="K1706" s="23">
        <f>J1706*INDEX(Settings!$C$31:$C$36,MATCH(D1706,Settings!$B$31:$B$36,0))</f>
        <v/>
      </c>
      <c r="L1706" s="23">
        <f>J1706+K1706</f>
        <v/>
      </c>
      <c r="M1706" s="23">
        <f>MIN(L1706,Settings!$C$25)</f>
        <v/>
      </c>
      <c r="N1706" s="23">
        <f>IF(B1706="IT",L1706*Settings!$C$11+L1706*Settings!$C$12,M1706*Settings!$C$16+M1706*Settings!$C$17+L1706*Settings!$C$18+L1706*Settings!$C$19+L1706*Settings!$C$20+L1706*Settings!$C$21*Settings!$C$22)</f>
        <v/>
      </c>
      <c r="O1706" s="23">
        <f>IF(B1706="IT",J1706/Settings!$C$13,0)</f>
        <v/>
      </c>
      <c r="P1706" s="23">
        <f>L1706+N1706+O1706</f>
        <v/>
      </c>
    </row>
    <row r="1707">
      <c r="A1707" s="5" t="inlineStr">
        <is>
          <t>E02624</t>
        </is>
      </c>
      <c r="B1707" s="5" t="inlineStr">
        <is>
          <t>IT</t>
        </is>
      </c>
      <c r="C1707" s="5" t="inlineStr">
        <is>
          <t>Sales</t>
        </is>
      </c>
      <c r="D1707" s="5" t="inlineStr">
        <is>
          <t>L4</t>
        </is>
      </c>
      <c r="E1707" s="5" t="n">
        <v>1</v>
      </c>
      <c r="F1707" s="5" t="n">
        <v>62500</v>
      </c>
      <c r="G1707" s="41" t="n">
        <v>45115</v>
      </c>
      <c r="H1707" s="41" t="n"/>
      <c r="I1707" s="42">
        <f>IF(H1707="",DATE(2099,12,31),H1707)</f>
        <v/>
      </c>
      <c r="J1707" s="23">
        <f>F1707*E1707</f>
        <v/>
      </c>
      <c r="K1707" s="23">
        <f>J1707*INDEX(Settings!$C$31:$C$36,MATCH(D1707,Settings!$B$31:$B$36,0))</f>
        <v/>
      </c>
      <c r="L1707" s="23">
        <f>J1707+K1707</f>
        <v/>
      </c>
      <c r="M1707" s="23">
        <f>MIN(L1707,Settings!$C$25)</f>
        <v/>
      </c>
      <c r="N1707" s="23">
        <f>IF(B1707="IT",L1707*Settings!$C$11+L1707*Settings!$C$12,M1707*Settings!$C$16+M1707*Settings!$C$17+L1707*Settings!$C$18+L1707*Settings!$C$19+L1707*Settings!$C$20+L1707*Settings!$C$21*Settings!$C$22)</f>
        <v/>
      </c>
      <c r="O1707" s="23">
        <f>IF(B1707="IT",J1707/Settings!$C$13,0)</f>
        <v/>
      </c>
      <c r="P1707" s="23">
        <f>L1707+N1707+O1707</f>
        <v/>
      </c>
    </row>
    <row r="1708">
      <c r="A1708" s="5" t="inlineStr">
        <is>
          <t>E02625</t>
        </is>
      </c>
      <c r="B1708" s="5" t="inlineStr">
        <is>
          <t>IT</t>
        </is>
      </c>
      <c r="C1708" s="5" t="inlineStr">
        <is>
          <t>Operations</t>
        </is>
      </c>
      <c r="D1708" s="5" t="inlineStr">
        <is>
          <t>L1</t>
        </is>
      </c>
      <c r="E1708" s="5" t="n">
        <v>1</v>
      </c>
      <c r="F1708" s="5" t="n">
        <v>27950</v>
      </c>
      <c r="G1708" s="41" t="n">
        <v>44535</v>
      </c>
      <c r="H1708" s="41" t="n"/>
      <c r="I1708" s="42">
        <f>IF(H1708="",DATE(2099,12,31),H1708)</f>
        <v/>
      </c>
      <c r="J1708" s="23">
        <f>F1708*E1708</f>
        <v/>
      </c>
      <c r="K1708" s="23">
        <f>J1708*INDEX(Settings!$C$31:$C$36,MATCH(D1708,Settings!$B$31:$B$36,0))</f>
        <v/>
      </c>
      <c r="L1708" s="23">
        <f>J1708+K1708</f>
        <v/>
      </c>
      <c r="M1708" s="23">
        <f>MIN(L1708,Settings!$C$25)</f>
        <v/>
      </c>
      <c r="N1708" s="23">
        <f>IF(B1708="IT",L1708*Settings!$C$11+L1708*Settings!$C$12,M1708*Settings!$C$16+M1708*Settings!$C$17+L1708*Settings!$C$18+L1708*Settings!$C$19+L1708*Settings!$C$20+L1708*Settings!$C$21*Settings!$C$22)</f>
        <v/>
      </c>
      <c r="O1708" s="23">
        <f>IF(B1708="IT",J1708/Settings!$C$13,0)</f>
        <v/>
      </c>
      <c r="P1708" s="23">
        <f>L1708+N1708+O1708</f>
        <v/>
      </c>
    </row>
    <row r="1709">
      <c r="A1709" s="5" t="inlineStr">
        <is>
          <t>E02627</t>
        </is>
      </c>
      <c r="B1709" s="5" t="inlineStr">
        <is>
          <t>IT</t>
        </is>
      </c>
      <c r="C1709" s="5" t="inlineStr">
        <is>
          <t>Customer Service</t>
        </is>
      </c>
      <c r="D1709" s="5" t="inlineStr">
        <is>
          <t>L2</t>
        </is>
      </c>
      <c r="E1709" s="5" t="n">
        <v>1</v>
      </c>
      <c r="F1709" s="5" t="n">
        <v>27950</v>
      </c>
      <c r="G1709" s="41" t="n">
        <v>46091</v>
      </c>
      <c r="H1709" s="41" t="n"/>
      <c r="I1709" s="42">
        <f>IF(H1709="",DATE(2099,12,31),H1709)</f>
        <v/>
      </c>
      <c r="J1709" s="23">
        <f>F1709*E1709</f>
        <v/>
      </c>
      <c r="K1709" s="23">
        <f>J1709*INDEX(Settings!$C$31:$C$36,MATCH(D1709,Settings!$B$31:$B$36,0))</f>
        <v/>
      </c>
      <c r="L1709" s="23">
        <f>J1709+K1709</f>
        <v/>
      </c>
      <c r="M1709" s="23">
        <f>MIN(L1709,Settings!$C$25)</f>
        <v/>
      </c>
      <c r="N1709" s="23">
        <f>IF(B1709="IT",L1709*Settings!$C$11+L1709*Settings!$C$12,M1709*Settings!$C$16+M1709*Settings!$C$17+L1709*Settings!$C$18+L1709*Settings!$C$19+L1709*Settings!$C$20+L1709*Settings!$C$21*Settings!$C$22)</f>
        <v/>
      </c>
      <c r="O1709" s="23">
        <f>IF(B1709="IT",J1709/Settings!$C$13,0)</f>
        <v/>
      </c>
      <c r="P1709" s="23">
        <f>L1709+N1709+O1709</f>
        <v/>
      </c>
    </row>
    <row r="1710">
      <c r="A1710" s="5" t="inlineStr">
        <is>
          <t>E02630</t>
        </is>
      </c>
      <c r="B1710" s="5" t="inlineStr">
        <is>
          <t>IT</t>
        </is>
      </c>
      <c r="C1710" s="5" t="inlineStr">
        <is>
          <t>Customer Service</t>
        </is>
      </c>
      <c r="D1710" s="5" t="inlineStr">
        <is>
          <t>L2</t>
        </is>
      </c>
      <c r="E1710" s="5" t="n">
        <v>1</v>
      </c>
      <c r="F1710" s="5" t="n">
        <v>33750</v>
      </c>
      <c r="G1710" s="41" t="n">
        <v>44137</v>
      </c>
      <c r="H1710" s="41" t="n">
        <v>46170</v>
      </c>
      <c r="I1710" s="42">
        <f>IF(H1710="",DATE(2099,12,31),H1710)</f>
        <v/>
      </c>
      <c r="J1710" s="23">
        <f>F1710*E1710</f>
        <v/>
      </c>
      <c r="K1710" s="23">
        <f>J1710*INDEX(Settings!$C$31:$C$36,MATCH(D1710,Settings!$B$31:$B$36,0))</f>
        <v/>
      </c>
      <c r="L1710" s="23">
        <f>J1710+K1710</f>
        <v/>
      </c>
      <c r="M1710" s="23">
        <f>MIN(L1710,Settings!$C$25)</f>
        <v/>
      </c>
      <c r="N1710" s="23">
        <f>IF(B1710="IT",L1710*Settings!$C$11+L1710*Settings!$C$12,M1710*Settings!$C$16+M1710*Settings!$C$17+L1710*Settings!$C$18+L1710*Settings!$C$19+L1710*Settings!$C$20+L1710*Settings!$C$21*Settings!$C$22)</f>
        <v/>
      </c>
      <c r="O1710" s="23">
        <f>IF(B1710="IT",J1710/Settings!$C$13,0)</f>
        <v/>
      </c>
      <c r="P1710" s="23">
        <f>L1710+N1710+O1710</f>
        <v/>
      </c>
    </row>
    <row r="1711">
      <c r="A1711" s="5" t="inlineStr">
        <is>
          <t>E02631</t>
        </is>
      </c>
      <c r="B1711" s="5" t="inlineStr">
        <is>
          <t>IT</t>
        </is>
      </c>
      <c r="C1711" s="5" t="inlineStr">
        <is>
          <t>Operations</t>
        </is>
      </c>
      <c r="D1711" s="5" t="inlineStr">
        <is>
          <t>L3</t>
        </is>
      </c>
      <c r="E1711" s="5" t="n">
        <v>1</v>
      </c>
      <c r="F1711" s="5" t="n">
        <v>36250</v>
      </c>
      <c r="G1711" s="41" t="n">
        <v>45780</v>
      </c>
      <c r="H1711" s="41" t="n">
        <v>46009</v>
      </c>
      <c r="I1711" s="42">
        <f>IF(H1711="",DATE(2099,12,31),H1711)</f>
        <v/>
      </c>
      <c r="J1711" s="23">
        <f>F1711*E1711</f>
        <v/>
      </c>
      <c r="K1711" s="23">
        <f>J1711*INDEX(Settings!$C$31:$C$36,MATCH(D1711,Settings!$B$31:$B$36,0))</f>
        <v/>
      </c>
      <c r="L1711" s="23">
        <f>J1711+K1711</f>
        <v/>
      </c>
      <c r="M1711" s="23">
        <f>MIN(L1711,Settings!$C$25)</f>
        <v/>
      </c>
      <c r="N1711" s="23">
        <f>IF(B1711="IT",L1711*Settings!$C$11+L1711*Settings!$C$12,M1711*Settings!$C$16+M1711*Settings!$C$17+L1711*Settings!$C$18+L1711*Settings!$C$19+L1711*Settings!$C$20+L1711*Settings!$C$21*Settings!$C$22)</f>
        <v/>
      </c>
      <c r="O1711" s="23">
        <f>IF(B1711="IT",J1711/Settings!$C$13,0)</f>
        <v/>
      </c>
      <c r="P1711" s="23">
        <f>L1711+N1711+O1711</f>
        <v/>
      </c>
    </row>
    <row r="1712">
      <c r="A1712" s="5" t="inlineStr">
        <is>
          <t>E02633</t>
        </is>
      </c>
      <c r="B1712" s="5" t="inlineStr">
        <is>
          <t>PL</t>
        </is>
      </c>
      <c r="C1712" s="5" t="inlineStr">
        <is>
          <t>Sales</t>
        </is>
      </c>
      <c r="D1712" s="5" t="inlineStr">
        <is>
          <t>L2</t>
        </is>
      </c>
      <c r="E1712" s="5" t="n">
        <v>1</v>
      </c>
      <c r="F1712" s="5" t="n">
        <v>19350</v>
      </c>
      <c r="G1712" s="41" t="n">
        <v>45662</v>
      </c>
      <c r="H1712" s="41" t="n"/>
      <c r="I1712" s="42">
        <f>IF(H1712="",DATE(2099,12,31),H1712)</f>
        <v/>
      </c>
      <c r="J1712" s="23">
        <f>F1712*E1712</f>
        <v/>
      </c>
      <c r="K1712" s="23">
        <f>J1712*INDEX(Settings!$C$31:$C$36,MATCH(D1712,Settings!$B$31:$B$36,0))</f>
        <v/>
      </c>
      <c r="L1712" s="23">
        <f>J1712+K1712</f>
        <v/>
      </c>
      <c r="M1712" s="23">
        <f>MIN(L1712,Settings!$C$25)</f>
        <v/>
      </c>
      <c r="N1712" s="23">
        <f>IF(B1712="IT",L1712*Settings!$C$11+L1712*Settings!$C$12,M1712*Settings!$C$16+M1712*Settings!$C$17+L1712*Settings!$C$18+L1712*Settings!$C$19+L1712*Settings!$C$20+L1712*Settings!$C$21*Settings!$C$22)</f>
        <v/>
      </c>
      <c r="O1712" s="23">
        <f>IF(B1712="IT",J1712/Settings!$C$13,0)</f>
        <v/>
      </c>
      <c r="P1712" s="23">
        <f>L1712+N1712+O1712</f>
        <v/>
      </c>
    </row>
    <row r="1713">
      <c r="A1713" s="5" t="inlineStr">
        <is>
          <t>E02634</t>
        </is>
      </c>
      <c r="B1713" s="5" t="inlineStr">
        <is>
          <t>IT</t>
        </is>
      </c>
      <c r="C1713" s="5" t="inlineStr">
        <is>
          <t>Sales</t>
        </is>
      </c>
      <c r="D1713" s="5" t="inlineStr">
        <is>
          <t>L3</t>
        </is>
      </c>
      <c r="E1713" s="5" t="n">
        <v>1</v>
      </c>
      <c r="F1713" s="5" t="n">
        <v>43950</v>
      </c>
      <c r="G1713" s="41" t="n">
        <v>44861</v>
      </c>
      <c r="H1713" s="41" t="n"/>
      <c r="I1713" s="42">
        <f>IF(H1713="",DATE(2099,12,31),H1713)</f>
        <v/>
      </c>
      <c r="J1713" s="23">
        <f>F1713*E1713</f>
        <v/>
      </c>
      <c r="K1713" s="23">
        <f>J1713*INDEX(Settings!$C$31:$C$36,MATCH(D1713,Settings!$B$31:$B$36,0))</f>
        <v/>
      </c>
      <c r="L1713" s="23">
        <f>J1713+K1713</f>
        <v/>
      </c>
      <c r="M1713" s="23">
        <f>MIN(L1713,Settings!$C$25)</f>
        <v/>
      </c>
      <c r="N1713" s="23">
        <f>IF(B1713="IT",L1713*Settings!$C$11+L1713*Settings!$C$12,M1713*Settings!$C$16+M1713*Settings!$C$17+L1713*Settings!$C$18+L1713*Settings!$C$19+L1713*Settings!$C$20+L1713*Settings!$C$21*Settings!$C$22)</f>
        <v/>
      </c>
      <c r="O1713" s="23">
        <f>IF(B1713="IT",J1713/Settings!$C$13,0)</f>
        <v/>
      </c>
      <c r="P1713" s="23">
        <f>L1713+N1713+O1713</f>
        <v/>
      </c>
    </row>
    <row r="1714">
      <c r="A1714" s="5" t="inlineStr">
        <is>
          <t>E02637</t>
        </is>
      </c>
      <c r="B1714" s="5" t="inlineStr">
        <is>
          <t>IT</t>
        </is>
      </c>
      <c r="C1714" s="5" t="inlineStr">
        <is>
          <t>Operations</t>
        </is>
      </c>
      <c r="D1714" s="5" t="inlineStr">
        <is>
          <t>L2</t>
        </is>
      </c>
      <c r="E1714" s="5" t="n">
        <v>1</v>
      </c>
      <c r="F1714" s="5" t="n">
        <v>33650</v>
      </c>
      <c r="G1714" s="41" t="n">
        <v>45412</v>
      </c>
      <c r="H1714" s="41" t="n">
        <v>46061</v>
      </c>
      <c r="I1714" s="42">
        <f>IF(H1714="",DATE(2099,12,31),H1714)</f>
        <v/>
      </c>
      <c r="J1714" s="23">
        <f>F1714*E1714</f>
        <v/>
      </c>
      <c r="K1714" s="23">
        <f>J1714*INDEX(Settings!$C$31:$C$36,MATCH(D1714,Settings!$B$31:$B$36,0))</f>
        <v/>
      </c>
      <c r="L1714" s="23">
        <f>J1714+K1714</f>
        <v/>
      </c>
      <c r="M1714" s="23">
        <f>MIN(L1714,Settings!$C$25)</f>
        <v/>
      </c>
      <c r="N1714" s="23">
        <f>IF(B1714="IT",L1714*Settings!$C$11+L1714*Settings!$C$12,M1714*Settings!$C$16+M1714*Settings!$C$17+L1714*Settings!$C$18+L1714*Settings!$C$19+L1714*Settings!$C$20+L1714*Settings!$C$21*Settings!$C$22)</f>
        <v/>
      </c>
      <c r="O1714" s="23">
        <f>IF(B1714="IT",J1714/Settings!$C$13,0)</f>
        <v/>
      </c>
      <c r="P1714" s="23">
        <f>L1714+N1714+O1714</f>
        <v/>
      </c>
    </row>
    <row r="1715">
      <c r="A1715" s="5" t="inlineStr">
        <is>
          <t>E02638</t>
        </is>
      </c>
      <c r="B1715" s="5" t="inlineStr">
        <is>
          <t>IT</t>
        </is>
      </c>
      <c r="C1715" s="5" t="inlineStr">
        <is>
          <t>Tech</t>
        </is>
      </c>
      <c r="D1715" s="5" t="inlineStr">
        <is>
          <t>L5</t>
        </is>
      </c>
      <c r="E1715" s="5" t="n">
        <v>1</v>
      </c>
      <c r="F1715" s="5" t="n">
        <v>86600</v>
      </c>
      <c r="G1715" s="41" t="n">
        <v>45871</v>
      </c>
      <c r="H1715" s="41" t="n"/>
      <c r="I1715" s="42">
        <f>IF(H1715="",DATE(2099,12,31),H1715)</f>
        <v/>
      </c>
      <c r="J1715" s="23">
        <f>F1715*E1715</f>
        <v/>
      </c>
      <c r="K1715" s="23">
        <f>J1715*INDEX(Settings!$C$31:$C$36,MATCH(D1715,Settings!$B$31:$B$36,0))</f>
        <v/>
      </c>
      <c r="L1715" s="23">
        <f>J1715+K1715</f>
        <v/>
      </c>
      <c r="M1715" s="23">
        <f>MIN(L1715,Settings!$C$25)</f>
        <v/>
      </c>
      <c r="N1715" s="23">
        <f>IF(B1715="IT",L1715*Settings!$C$11+L1715*Settings!$C$12,M1715*Settings!$C$16+M1715*Settings!$C$17+L1715*Settings!$C$18+L1715*Settings!$C$19+L1715*Settings!$C$20+L1715*Settings!$C$21*Settings!$C$22)</f>
        <v/>
      </c>
      <c r="O1715" s="23">
        <f>IF(B1715="IT",J1715/Settings!$C$13,0)</f>
        <v/>
      </c>
      <c r="P1715" s="23">
        <f>L1715+N1715+O1715</f>
        <v/>
      </c>
    </row>
    <row r="1716">
      <c r="A1716" s="5" t="inlineStr">
        <is>
          <t>E02640</t>
        </is>
      </c>
      <c r="B1716" s="5" t="inlineStr">
        <is>
          <t>IT</t>
        </is>
      </c>
      <c r="C1716" s="5" t="inlineStr">
        <is>
          <t>Finance</t>
        </is>
      </c>
      <c r="D1716" s="5" t="inlineStr">
        <is>
          <t>L4</t>
        </is>
      </c>
      <c r="E1716" s="5" t="n">
        <v>1</v>
      </c>
      <c r="F1716" s="5" t="n">
        <v>57300</v>
      </c>
      <c r="G1716" s="41" t="n">
        <v>45967</v>
      </c>
      <c r="H1716" s="41" t="n"/>
      <c r="I1716" s="42">
        <f>IF(H1716="",DATE(2099,12,31),H1716)</f>
        <v/>
      </c>
      <c r="J1716" s="23">
        <f>F1716*E1716</f>
        <v/>
      </c>
      <c r="K1716" s="23">
        <f>J1716*INDEX(Settings!$C$31:$C$36,MATCH(D1716,Settings!$B$31:$B$36,0))</f>
        <v/>
      </c>
      <c r="L1716" s="23">
        <f>J1716+K1716</f>
        <v/>
      </c>
      <c r="M1716" s="23">
        <f>MIN(L1716,Settings!$C$25)</f>
        <v/>
      </c>
      <c r="N1716" s="23">
        <f>IF(B1716="IT",L1716*Settings!$C$11+L1716*Settings!$C$12,M1716*Settings!$C$16+M1716*Settings!$C$17+L1716*Settings!$C$18+L1716*Settings!$C$19+L1716*Settings!$C$20+L1716*Settings!$C$21*Settings!$C$22)</f>
        <v/>
      </c>
      <c r="O1716" s="23">
        <f>IF(B1716="IT",J1716/Settings!$C$13,0)</f>
        <v/>
      </c>
      <c r="P1716" s="23">
        <f>L1716+N1716+O1716</f>
        <v/>
      </c>
    </row>
    <row r="1717">
      <c r="A1717" s="5" t="inlineStr">
        <is>
          <t>E02641</t>
        </is>
      </c>
      <c r="B1717" s="5" t="inlineStr">
        <is>
          <t>IT</t>
        </is>
      </c>
      <c r="C1717" s="5" t="inlineStr">
        <is>
          <t>Customer Service</t>
        </is>
      </c>
      <c r="D1717" s="5" t="inlineStr">
        <is>
          <t>L4</t>
        </is>
      </c>
      <c r="E1717" s="5" t="n">
        <v>1</v>
      </c>
      <c r="F1717" s="5" t="n">
        <v>42450</v>
      </c>
      <c r="G1717" s="41" t="n">
        <v>45545</v>
      </c>
      <c r="H1717" s="41" t="n"/>
      <c r="I1717" s="42">
        <f>IF(H1717="",DATE(2099,12,31),H1717)</f>
        <v/>
      </c>
      <c r="J1717" s="23">
        <f>F1717*E1717</f>
        <v/>
      </c>
      <c r="K1717" s="23">
        <f>J1717*INDEX(Settings!$C$31:$C$36,MATCH(D1717,Settings!$B$31:$B$36,0))</f>
        <v/>
      </c>
      <c r="L1717" s="23">
        <f>J1717+K1717</f>
        <v/>
      </c>
      <c r="M1717" s="23">
        <f>MIN(L1717,Settings!$C$25)</f>
        <v/>
      </c>
      <c r="N1717" s="23">
        <f>IF(B1717="IT",L1717*Settings!$C$11+L1717*Settings!$C$12,M1717*Settings!$C$16+M1717*Settings!$C$17+L1717*Settings!$C$18+L1717*Settings!$C$19+L1717*Settings!$C$20+L1717*Settings!$C$21*Settings!$C$22)</f>
        <v/>
      </c>
      <c r="O1717" s="23">
        <f>IF(B1717="IT",J1717/Settings!$C$13,0)</f>
        <v/>
      </c>
      <c r="P1717" s="23">
        <f>L1717+N1717+O1717</f>
        <v/>
      </c>
    </row>
    <row r="1718">
      <c r="A1718" s="5" t="inlineStr">
        <is>
          <t>E02642</t>
        </is>
      </c>
      <c r="B1718" s="5" t="inlineStr">
        <is>
          <t>PL</t>
        </is>
      </c>
      <c r="C1718" s="5" t="inlineStr">
        <is>
          <t>Sales</t>
        </is>
      </c>
      <c r="D1718" s="5" t="inlineStr">
        <is>
          <t>L1</t>
        </is>
      </c>
      <c r="E1718" s="5" t="n">
        <v>1</v>
      </c>
      <c r="F1718" s="5" t="n">
        <v>21950</v>
      </c>
      <c r="G1718" s="41" t="n">
        <v>45642</v>
      </c>
      <c r="H1718" s="41" t="n"/>
      <c r="I1718" s="42">
        <f>IF(H1718="",DATE(2099,12,31),H1718)</f>
        <v/>
      </c>
      <c r="J1718" s="23">
        <f>F1718*E1718</f>
        <v/>
      </c>
      <c r="K1718" s="23">
        <f>J1718*INDEX(Settings!$C$31:$C$36,MATCH(D1718,Settings!$B$31:$B$36,0))</f>
        <v/>
      </c>
      <c r="L1718" s="23">
        <f>J1718+K1718</f>
        <v/>
      </c>
      <c r="M1718" s="23">
        <f>MIN(L1718,Settings!$C$25)</f>
        <v/>
      </c>
      <c r="N1718" s="23">
        <f>IF(B1718="IT",L1718*Settings!$C$11+L1718*Settings!$C$12,M1718*Settings!$C$16+M1718*Settings!$C$17+L1718*Settings!$C$18+L1718*Settings!$C$19+L1718*Settings!$C$20+L1718*Settings!$C$21*Settings!$C$22)</f>
        <v/>
      </c>
      <c r="O1718" s="23">
        <f>IF(B1718="IT",J1718/Settings!$C$13,0)</f>
        <v/>
      </c>
      <c r="P1718" s="23">
        <f>L1718+N1718+O1718</f>
        <v/>
      </c>
    </row>
    <row r="1719">
      <c r="A1719" s="5" t="inlineStr">
        <is>
          <t>E02647</t>
        </is>
      </c>
      <c r="B1719" s="5" t="inlineStr">
        <is>
          <t>PL</t>
        </is>
      </c>
      <c r="C1719" s="5" t="inlineStr">
        <is>
          <t>Customer Service</t>
        </is>
      </c>
      <c r="D1719" s="5" t="inlineStr">
        <is>
          <t>L2</t>
        </is>
      </c>
      <c r="E1719" s="5" t="n">
        <v>1</v>
      </c>
      <c r="F1719" s="5" t="n">
        <v>17800</v>
      </c>
      <c r="G1719" s="41" t="n">
        <v>45525</v>
      </c>
      <c r="H1719" s="41" t="n"/>
      <c r="I1719" s="42">
        <f>IF(H1719="",DATE(2099,12,31),H1719)</f>
        <v/>
      </c>
      <c r="J1719" s="23">
        <f>F1719*E1719</f>
        <v/>
      </c>
      <c r="K1719" s="23">
        <f>J1719*INDEX(Settings!$C$31:$C$36,MATCH(D1719,Settings!$B$31:$B$36,0))</f>
        <v/>
      </c>
      <c r="L1719" s="23">
        <f>J1719+K1719</f>
        <v/>
      </c>
      <c r="M1719" s="23">
        <f>MIN(L1719,Settings!$C$25)</f>
        <v/>
      </c>
      <c r="N1719" s="23">
        <f>IF(B1719="IT",L1719*Settings!$C$11+L1719*Settings!$C$12,M1719*Settings!$C$16+M1719*Settings!$C$17+L1719*Settings!$C$18+L1719*Settings!$C$19+L1719*Settings!$C$20+L1719*Settings!$C$21*Settings!$C$22)</f>
        <v/>
      </c>
      <c r="O1719" s="23">
        <f>IF(B1719="IT",J1719/Settings!$C$13,0)</f>
        <v/>
      </c>
      <c r="P1719" s="23">
        <f>L1719+N1719+O1719</f>
        <v/>
      </c>
    </row>
    <row r="1720">
      <c r="A1720" s="5" t="inlineStr">
        <is>
          <t>E02648</t>
        </is>
      </c>
      <c r="B1720" s="5" t="inlineStr">
        <is>
          <t>IT</t>
        </is>
      </c>
      <c r="C1720" s="5" t="inlineStr">
        <is>
          <t>Operations</t>
        </is>
      </c>
      <c r="D1720" s="5" t="inlineStr">
        <is>
          <t>L5</t>
        </is>
      </c>
      <c r="E1720" s="5" t="n">
        <v>1</v>
      </c>
      <c r="F1720" s="5" t="n">
        <v>67400</v>
      </c>
      <c r="G1720" s="41" t="n">
        <v>45025</v>
      </c>
      <c r="H1720" s="41" t="n"/>
      <c r="I1720" s="42">
        <f>IF(H1720="",DATE(2099,12,31),H1720)</f>
        <v/>
      </c>
      <c r="J1720" s="23">
        <f>F1720*E1720</f>
        <v/>
      </c>
      <c r="K1720" s="23">
        <f>J1720*INDEX(Settings!$C$31:$C$36,MATCH(D1720,Settings!$B$31:$B$36,0))</f>
        <v/>
      </c>
      <c r="L1720" s="23">
        <f>J1720+K1720</f>
        <v/>
      </c>
      <c r="M1720" s="23">
        <f>MIN(L1720,Settings!$C$25)</f>
        <v/>
      </c>
      <c r="N1720" s="23">
        <f>IF(B1720="IT",L1720*Settings!$C$11+L1720*Settings!$C$12,M1720*Settings!$C$16+M1720*Settings!$C$17+L1720*Settings!$C$18+L1720*Settings!$C$19+L1720*Settings!$C$20+L1720*Settings!$C$21*Settings!$C$22)</f>
        <v/>
      </c>
      <c r="O1720" s="23">
        <f>IF(B1720="IT",J1720/Settings!$C$13,0)</f>
        <v/>
      </c>
      <c r="P1720" s="23">
        <f>L1720+N1720+O1720</f>
        <v/>
      </c>
    </row>
    <row r="1721">
      <c r="A1721" s="5" t="inlineStr">
        <is>
          <t>E02650</t>
        </is>
      </c>
      <c r="B1721" s="5" t="inlineStr">
        <is>
          <t>IT</t>
        </is>
      </c>
      <c r="C1721" s="5" t="inlineStr">
        <is>
          <t>Customer Service</t>
        </is>
      </c>
      <c r="D1721" s="5" t="inlineStr">
        <is>
          <t>L3</t>
        </is>
      </c>
      <c r="E1721" s="5" t="n">
        <v>1</v>
      </c>
      <c r="F1721" s="5" t="n">
        <v>32250</v>
      </c>
      <c r="G1721" s="41" t="n">
        <v>44269</v>
      </c>
      <c r="H1721" s="41" t="n"/>
      <c r="I1721" s="42">
        <f>IF(H1721="",DATE(2099,12,31),H1721)</f>
        <v/>
      </c>
      <c r="J1721" s="23">
        <f>F1721*E1721</f>
        <v/>
      </c>
      <c r="K1721" s="23">
        <f>J1721*INDEX(Settings!$C$31:$C$36,MATCH(D1721,Settings!$B$31:$B$36,0))</f>
        <v/>
      </c>
      <c r="L1721" s="23">
        <f>J1721+K1721</f>
        <v/>
      </c>
      <c r="M1721" s="23">
        <f>MIN(L1721,Settings!$C$25)</f>
        <v/>
      </c>
      <c r="N1721" s="23">
        <f>IF(B1721="IT",L1721*Settings!$C$11+L1721*Settings!$C$12,M1721*Settings!$C$16+M1721*Settings!$C$17+L1721*Settings!$C$18+L1721*Settings!$C$19+L1721*Settings!$C$20+L1721*Settings!$C$21*Settings!$C$22)</f>
        <v/>
      </c>
      <c r="O1721" s="23">
        <f>IF(B1721="IT",J1721/Settings!$C$13,0)</f>
        <v/>
      </c>
      <c r="P1721" s="23">
        <f>L1721+N1721+O1721</f>
        <v/>
      </c>
    </row>
    <row r="1722">
      <c r="A1722" s="5" t="inlineStr">
        <is>
          <t>E02651</t>
        </is>
      </c>
      <c r="B1722" s="5" t="inlineStr">
        <is>
          <t>IT</t>
        </is>
      </c>
      <c r="C1722" s="5" t="inlineStr">
        <is>
          <t>Tech</t>
        </is>
      </c>
      <c r="D1722" s="5" t="inlineStr">
        <is>
          <t>L5</t>
        </is>
      </c>
      <c r="E1722" s="5" t="n">
        <v>1</v>
      </c>
      <c r="F1722" s="5" t="n">
        <v>101250</v>
      </c>
      <c r="G1722" s="41" t="n">
        <v>44632</v>
      </c>
      <c r="H1722" s="41" t="n"/>
      <c r="I1722" s="42">
        <f>IF(H1722="",DATE(2099,12,31),H1722)</f>
        <v/>
      </c>
      <c r="J1722" s="23">
        <f>F1722*E1722</f>
        <v/>
      </c>
      <c r="K1722" s="23">
        <f>J1722*INDEX(Settings!$C$31:$C$36,MATCH(D1722,Settings!$B$31:$B$36,0))</f>
        <v/>
      </c>
      <c r="L1722" s="23">
        <f>J1722+K1722</f>
        <v/>
      </c>
      <c r="M1722" s="23">
        <f>MIN(L1722,Settings!$C$25)</f>
        <v/>
      </c>
      <c r="N1722" s="23">
        <f>IF(B1722="IT",L1722*Settings!$C$11+L1722*Settings!$C$12,M1722*Settings!$C$16+M1722*Settings!$C$17+L1722*Settings!$C$18+L1722*Settings!$C$19+L1722*Settings!$C$20+L1722*Settings!$C$21*Settings!$C$22)</f>
        <v/>
      </c>
      <c r="O1722" s="23">
        <f>IF(B1722="IT",J1722/Settings!$C$13,0)</f>
        <v/>
      </c>
      <c r="P1722" s="23">
        <f>L1722+N1722+O1722</f>
        <v/>
      </c>
    </row>
    <row r="1723">
      <c r="A1723" s="5" t="inlineStr">
        <is>
          <t>E02653</t>
        </is>
      </c>
      <c r="B1723" s="5" t="inlineStr">
        <is>
          <t>IT</t>
        </is>
      </c>
      <c r="C1723" s="5" t="inlineStr">
        <is>
          <t>Tech</t>
        </is>
      </c>
      <c r="D1723" s="5" t="inlineStr">
        <is>
          <t>L1</t>
        </is>
      </c>
      <c r="E1723" s="5" t="n">
        <v>1</v>
      </c>
      <c r="F1723" s="5" t="n">
        <v>35650</v>
      </c>
      <c r="G1723" s="41" t="n">
        <v>44994</v>
      </c>
      <c r="H1723" s="41" t="n"/>
      <c r="I1723" s="42">
        <f>IF(H1723="",DATE(2099,12,31),H1723)</f>
        <v/>
      </c>
      <c r="J1723" s="23">
        <f>F1723*E1723</f>
        <v/>
      </c>
      <c r="K1723" s="23">
        <f>J1723*INDEX(Settings!$C$31:$C$36,MATCH(D1723,Settings!$B$31:$B$36,0))</f>
        <v/>
      </c>
      <c r="L1723" s="23">
        <f>J1723+K1723</f>
        <v/>
      </c>
      <c r="M1723" s="23">
        <f>MIN(L1723,Settings!$C$25)</f>
        <v/>
      </c>
      <c r="N1723" s="23">
        <f>IF(B1723="IT",L1723*Settings!$C$11+L1723*Settings!$C$12,M1723*Settings!$C$16+M1723*Settings!$C$17+L1723*Settings!$C$18+L1723*Settings!$C$19+L1723*Settings!$C$20+L1723*Settings!$C$21*Settings!$C$22)</f>
        <v/>
      </c>
      <c r="O1723" s="23">
        <f>IF(B1723="IT",J1723/Settings!$C$13,0)</f>
        <v/>
      </c>
      <c r="P1723" s="23">
        <f>L1723+N1723+O1723</f>
        <v/>
      </c>
    </row>
    <row r="1724">
      <c r="A1724" s="5" t="inlineStr">
        <is>
          <t>E02654</t>
        </is>
      </c>
      <c r="B1724" s="5" t="inlineStr">
        <is>
          <t>IT</t>
        </is>
      </c>
      <c r="C1724" s="5" t="inlineStr">
        <is>
          <t>Sales</t>
        </is>
      </c>
      <c r="D1724" s="5" t="inlineStr">
        <is>
          <t>L4</t>
        </is>
      </c>
      <c r="E1724" s="5" t="n">
        <v>1</v>
      </c>
      <c r="F1724" s="5" t="n">
        <v>59200</v>
      </c>
      <c r="G1724" s="41" t="n">
        <v>45934</v>
      </c>
      <c r="H1724" s="41" t="n"/>
      <c r="I1724" s="42">
        <f>IF(H1724="",DATE(2099,12,31),H1724)</f>
        <v/>
      </c>
      <c r="J1724" s="23">
        <f>F1724*E1724</f>
        <v/>
      </c>
      <c r="K1724" s="23">
        <f>J1724*INDEX(Settings!$C$31:$C$36,MATCH(D1724,Settings!$B$31:$B$36,0))</f>
        <v/>
      </c>
      <c r="L1724" s="23">
        <f>J1724+K1724</f>
        <v/>
      </c>
      <c r="M1724" s="23">
        <f>MIN(L1724,Settings!$C$25)</f>
        <v/>
      </c>
      <c r="N1724" s="23">
        <f>IF(B1724="IT",L1724*Settings!$C$11+L1724*Settings!$C$12,M1724*Settings!$C$16+M1724*Settings!$C$17+L1724*Settings!$C$18+L1724*Settings!$C$19+L1724*Settings!$C$20+L1724*Settings!$C$21*Settings!$C$22)</f>
        <v/>
      </c>
      <c r="O1724" s="23">
        <f>IF(B1724="IT",J1724/Settings!$C$13,0)</f>
        <v/>
      </c>
      <c r="P1724" s="23">
        <f>L1724+N1724+O1724</f>
        <v/>
      </c>
    </row>
    <row r="1725">
      <c r="A1725" s="5" t="inlineStr">
        <is>
          <t>E02655</t>
        </is>
      </c>
      <c r="B1725" s="5" t="inlineStr">
        <is>
          <t>IT</t>
        </is>
      </c>
      <c r="C1725" s="5" t="inlineStr">
        <is>
          <t>HR</t>
        </is>
      </c>
      <c r="D1725" s="5" t="inlineStr">
        <is>
          <t>L2</t>
        </is>
      </c>
      <c r="E1725" s="5" t="n">
        <v>1</v>
      </c>
      <c r="F1725" s="5" t="n">
        <v>34300</v>
      </c>
      <c r="G1725" s="41" t="n">
        <v>45189</v>
      </c>
      <c r="H1725" s="41" t="n"/>
      <c r="I1725" s="42">
        <f>IF(H1725="",DATE(2099,12,31),H1725)</f>
        <v/>
      </c>
      <c r="J1725" s="23">
        <f>F1725*E1725</f>
        <v/>
      </c>
      <c r="K1725" s="23">
        <f>J1725*INDEX(Settings!$C$31:$C$36,MATCH(D1725,Settings!$B$31:$B$36,0))</f>
        <v/>
      </c>
      <c r="L1725" s="23">
        <f>J1725+K1725</f>
        <v/>
      </c>
      <c r="M1725" s="23">
        <f>MIN(L1725,Settings!$C$25)</f>
        <v/>
      </c>
      <c r="N1725" s="23">
        <f>IF(B1725="IT",L1725*Settings!$C$11+L1725*Settings!$C$12,M1725*Settings!$C$16+M1725*Settings!$C$17+L1725*Settings!$C$18+L1725*Settings!$C$19+L1725*Settings!$C$20+L1725*Settings!$C$21*Settings!$C$22)</f>
        <v/>
      </c>
      <c r="O1725" s="23">
        <f>IF(B1725="IT",J1725/Settings!$C$13,0)</f>
        <v/>
      </c>
      <c r="P1725" s="23">
        <f>L1725+N1725+O1725</f>
        <v/>
      </c>
    </row>
    <row r="1726">
      <c r="A1726" s="5" t="inlineStr">
        <is>
          <t>E02657</t>
        </is>
      </c>
      <c r="B1726" s="5" t="inlineStr">
        <is>
          <t>PL</t>
        </is>
      </c>
      <c r="C1726" s="5" t="inlineStr">
        <is>
          <t>Tech</t>
        </is>
      </c>
      <c r="D1726" s="5" t="inlineStr">
        <is>
          <t>L3</t>
        </is>
      </c>
      <c r="E1726" s="5" t="n">
        <v>1</v>
      </c>
      <c r="F1726" s="5" t="n">
        <v>30600</v>
      </c>
      <c r="G1726" s="41" t="n">
        <v>45751</v>
      </c>
      <c r="H1726" s="41" t="n"/>
      <c r="I1726" s="42">
        <f>IF(H1726="",DATE(2099,12,31),H1726)</f>
        <v/>
      </c>
      <c r="J1726" s="23">
        <f>F1726*E1726</f>
        <v/>
      </c>
      <c r="K1726" s="23">
        <f>J1726*INDEX(Settings!$C$31:$C$36,MATCH(D1726,Settings!$B$31:$B$36,0))</f>
        <v/>
      </c>
      <c r="L1726" s="23">
        <f>J1726+K1726</f>
        <v/>
      </c>
      <c r="M1726" s="23">
        <f>MIN(L1726,Settings!$C$25)</f>
        <v/>
      </c>
      <c r="N1726" s="23">
        <f>IF(B1726="IT",L1726*Settings!$C$11+L1726*Settings!$C$12,M1726*Settings!$C$16+M1726*Settings!$C$17+L1726*Settings!$C$18+L1726*Settings!$C$19+L1726*Settings!$C$20+L1726*Settings!$C$21*Settings!$C$22)</f>
        <v/>
      </c>
      <c r="O1726" s="23">
        <f>IF(B1726="IT",J1726/Settings!$C$13,0)</f>
        <v/>
      </c>
      <c r="P1726" s="23">
        <f>L1726+N1726+O1726</f>
        <v/>
      </c>
    </row>
    <row r="1727">
      <c r="A1727" s="5" t="inlineStr">
        <is>
          <t>E02658</t>
        </is>
      </c>
      <c r="B1727" s="5" t="inlineStr">
        <is>
          <t>IT</t>
        </is>
      </c>
      <c r="C1727" s="5" t="inlineStr">
        <is>
          <t>Customer Service</t>
        </is>
      </c>
      <c r="D1727" s="5" t="inlineStr">
        <is>
          <t>L3</t>
        </is>
      </c>
      <c r="E1727" s="5" t="n">
        <v>1</v>
      </c>
      <c r="F1727" s="5" t="n">
        <v>38850</v>
      </c>
      <c r="G1727" s="41" t="n">
        <v>45887</v>
      </c>
      <c r="H1727" s="41" t="n"/>
      <c r="I1727" s="42">
        <f>IF(H1727="",DATE(2099,12,31),H1727)</f>
        <v/>
      </c>
      <c r="J1727" s="23">
        <f>F1727*E1727</f>
        <v/>
      </c>
      <c r="K1727" s="23">
        <f>J1727*INDEX(Settings!$C$31:$C$36,MATCH(D1727,Settings!$B$31:$B$36,0))</f>
        <v/>
      </c>
      <c r="L1727" s="23">
        <f>J1727+K1727</f>
        <v/>
      </c>
      <c r="M1727" s="23">
        <f>MIN(L1727,Settings!$C$25)</f>
        <v/>
      </c>
      <c r="N1727" s="23">
        <f>IF(B1727="IT",L1727*Settings!$C$11+L1727*Settings!$C$12,M1727*Settings!$C$16+M1727*Settings!$C$17+L1727*Settings!$C$18+L1727*Settings!$C$19+L1727*Settings!$C$20+L1727*Settings!$C$21*Settings!$C$22)</f>
        <v/>
      </c>
      <c r="O1727" s="23">
        <f>IF(B1727="IT",J1727/Settings!$C$13,0)</f>
        <v/>
      </c>
      <c r="P1727" s="23">
        <f>L1727+N1727+O1727</f>
        <v/>
      </c>
    </row>
    <row r="1728">
      <c r="A1728" s="5" t="inlineStr">
        <is>
          <t>E02659</t>
        </is>
      </c>
      <c r="B1728" s="5" t="inlineStr">
        <is>
          <t>IT</t>
        </is>
      </c>
      <c r="C1728" s="5" t="inlineStr">
        <is>
          <t>Operations</t>
        </is>
      </c>
      <c r="D1728" s="5" t="inlineStr">
        <is>
          <t>L6</t>
        </is>
      </c>
      <c r="E1728" s="5" t="n">
        <v>1</v>
      </c>
      <c r="F1728" s="5" t="n">
        <v>108150</v>
      </c>
      <c r="G1728" s="41" t="n">
        <v>42420</v>
      </c>
      <c r="H1728" s="41" t="n"/>
      <c r="I1728" s="42">
        <f>IF(H1728="",DATE(2099,12,31),H1728)</f>
        <v/>
      </c>
      <c r="J1728" s="23">
        <f>F1728*E1728</f>
        <v/>
      </c>
      <c r="K1728" s="23">
        <f>J1728*INDEX(Settings!$C$31:$C$36,MATCH(D1728,Settings!$B$31:$B$36,0))</f>
        <v/>
      </c>
      <c r="L1728" s="23">
        <f>J1728+K1728</f>
        <v/>
      </c>
      <c r="M1728" s="23">
        <f>MIN(L1728,Settings!$C$25)</f>
        <v/>
      </c>
      <c r="N1728" s="23">
        <f>IF(B1728="IT",L1728*Settings!$C$11+L1728*Settings!$C$12,M1728*Settings!$C$16+M1728*Settings!$C$17+L1728*Settings!$C$18+L1728*Settings!$C$19+L1728*Settings!$C$20+L1728*Settings!$C$21*Settings!$C$22)</f>
        <v/>
      </c>
      <c r="O1728" s="23">
        <f>IF(B1728="IT",J1728/Settings!$C$13,0)</f>
        <v/>
      </c>
      <c r="P1728" s="23">
        <f>L1728+N1728+O1728</f>
        <v/>
      </c>
    </row>
    <row r="1729">
      <c r="A1729" s="5" t="inlineStr">
        <is>
          <t>E02660</t>
        </is>
      </c>
      <c r="B1729" s="5" t="inlineStr">
        <is>
          <t>IT</t>
        </is>
      </c>
      <c r="C1729" s="5" t="inlineStr">
        <is>
          <t>Customer Service</t>
        </is>
      </c>
      <c r="D1729" s="5" t="inlineStr">
        <is>
          <t>L3</t>
        </is>
      </c>
      <c r="E1729" s="5" t="n">
        <v>1</v>
      </c>
      <c r="F1729" s="5" t="n">
        <v>33400</v>
      </c>
      <c r="G1729" s="41" t="n">
        <v>44794</v>
      </c>
      <c r="H1729" s="41" t="n"/>
      <c r="I1729" s="42">
        <f>IF(H1729="",DATE(2099,12,31),H1729)</f>
        <v/>
      </c>
      <c r="J1729" s="23">
        <f>F1729*E1729</f>
        <v/>
      </c>
      <c r="K1729" s="23">
        <f>J1729*INDEX(Settings!$C$31:$C$36,MATCH(D1729,Settings!$B$31:$B$36,0))</f>
        <v/>
      </c>
      <c r="L1729" s="23">
        <f>J1729+K1729</f>
        <v/>
      </c>
      <c r="M1729" s="23">
        <f>MIN(L1729,Settings!$C$25)</f>
        <v/>
      </c>
      <c r="N1729" s="23">
        <f>IF(B1729="IT",L1729*Settings!$C$11+L1729*Settings!$C$12,M1729*Settings!$C$16+M1729*Settings!$C$17+L1729*Settings!$C$18+L1729*Settings!$C$19+L1729*Settings!$C$20+L1729*Settings!$C$21*Settings!$C$22)</f>
        <v/>
      </c>
      <c r="O1729" s="23">
        <f>IF(B1729="IT",J1729/Settings!$C$13,0)</f>
        <v/>
      </c>
      <c r="P1729" s="23">
        <f>L1729+N1729+O1729</f>
        <v/>
      </c>
    </row>
    <row r="1730">
      <c r="A1730" s="5" t="inlineStr">
        <is>
          <t>E02662</t>
        </is>
      </c>
      <c r="B1730" s="5" t="inlineStr">
        <is>
          <t>IT</t>
        </is>
      </c>
      <c r="C1730" s="5" t="inlineStr">
        <is>
          <t>Customer Service</t>
        </is>
      </c>
      <c r="D1730" s="5" t="inlineStr">
        <is>
          <t>L5</t>
        </is>
      </c>
      <c r="E1730" s="5" t="n">
        <v>1</v>
      </c>
      <c r="F1730" s="5" t="n">
        <v>57350</v>
      </c>
      <c r="G1730" s="41" t="n">
        <v>46195</v>
      </c>
      <c r="H1730" s="41" t="n"/>
      <c r="I1730" s="42">
        <f>IF(H1730="",DATE(2099,12,31),H1730)</f>
        <v/>
      </c>
      <c r="J1730" s="23">
        <f>F1730*E1730</f>
        <v/>
      </c>
      <c r="K1730" s="23">
        <f>J1730*INDEX(Settings!$C$31:$C$36,MATCH(D1730,Settings!$B$31:$B$36,0))</f>
        <v/>
      </c>
      <c r="L1730" s="23">
        <f>J1730+K1730</f>
        <v/>
      </c>
      <c r="M1730" s="23">
        <f>MIN(L1730,Settings!$C$25)</f>
        <v/>
      </c>
      <c r="N1730" s="23">
        <f>IF(B1730="IT",L1730*Settings!$C$11+L1730*Settings!$C$12,M1730*Settings!$C$16+M1730*Settings!$C$17+L1730*Settings!$C$18+L1730*Settings!$C$19+L1730*Settings!$C$20+L1730*Settings!$C$21*Settings!$C$22)</f>
        <v/>
      </c>
      <c r="O1730" s="23">
        <f>IF(B1730="IT",J1730/Settings!$C$13,0)</f>
        <v/>
      </c>
      <c r="P1730" s="23">
        <f>L1730+N1730+O1730</f>
        <v/>
      </c>
    </row>
    <row r="1731">
      <c r="A1731" s="5" t="inlineStr">
        <is>
          <t>E02663</t>
        </is>
      </c>
      <c r="B1731" s="5" t="inlineStr">
        <is>
          <t>PL</t>
        </is>
      </c>
      <c r="C1731" s="5" t="inlineStr">
        <is>
          <t>Operations</t>
        </is>
      </c>
      <c r="D1731" s="5" t="inlineStr">
        <is>
          <t>L5</t>
        </is>
      </c>
      <c r="E1731" s="5" t="n">
        <v>1</v>
      </c>
      <c r="F1731" s="5" t="n">
        <v>48250</v>
      </c>
      <c r="G1731" s="41" t="n">
        <v>45900</v>
      </c>
      <c r="H1731" s="41" t="n"/>
      <c r="I1731" s="42">
        <f>IF(H1731="",DATE(2099,12,31),H1731)</f>
        <v/>
      </c>
      <c r="J1731" s="23">
        <f>F1731*E1731</f>
        <v/>
      </c>
      <c r="K1731" s="23">
        <f>J1731*INDEX(Settings!$C$31:$C$36,MATCH(D1731,Settings!$B$31:$B$36,0))</f>
        <v/>
      </c>
      <c r="L1731" s="23">
        <f>J1731+K1731</f>
        <v/>
      </c>
      <c r="M1731" s="23">
        <f>MIN(L1731,Settings!$C$25)</f>
        <v/>
      </c>
      <c r="N1731" s="23">
        <f>IF(B1731="IT",L1731*Settings!$C$11+L1731*Settings!$C$12,M1731*Settings!$C$16+M1731*Settings!$C$17+L1731*Settings!$C$18+L1731*Settings!$C$19+L1731*Settings!$C$20+L1731*Settings!$C$21*Settings!$C$22)</f>
        <v/>
      </c>
      <c r="O1731" s="23">
        <f>IF(B1731="IT",J1731/Settings!$C$13,0)</f>
        <v/>
      </c>
      <c r="P1731" s="23">
        <f>L1731+N1731+O1731</f>
        <v/>
      </c>
    </row>
    <row r="1732">
      <c r="A1732" s="5" t="inlineStr">
        <is>
          <t>E02665</t>
        </is>
      </c>
      <c r="B1732" s="5" t="inlineStr">
        <is>
          <t>IT</t>
        </is>
      </c>
      <c r="C1732" s="5" t="inlineStr">
        <is>
          <t>Tech</t>
        </is>
      </c>
      <c r="D1732" s="5" t="inlineStr">
        <is>
          <t>L1</t>
        </is>
      </c>
      <c r="E1732" s="5" t="n">
        <v>1</v>
      </c>
      <c r="F1732" s="5" t="n">
        <v>29750</v>
      </c>
      <c r="G1732" s="41" t="n">
        <v>45613</v>
      </c>
      <c r="H1732" s="41" t="n"/>
      <c r="I1732" s="42">
        <f>IF(H1732="",DATE(2099,12,31),H1732)</f>
        <v/>
      </c>
      <c r="J1732" s="23">
        <f>F1732*E1732</f>
        <v/>
      </c>
      <c r="K1732" s="23">
        <f>J1732*INDEX(Settings!$C$31:$C$36,MATCH(D1732,Settings!$B$31:$B$36,0))</f>
        <v/>
      </c>
      <c r="L1732" s="23">
        <f>J1732+K1732</f>
        <v/>
      </c>
      <c r="M1732" s="23">
        <f>MIN(L1732,Settings!$C$25)</f>
        <v/>
      </c>
      <c r="N1732" s="23">
        <f>IF(B1732="IT",L1732*Settings!$C$11+L1732*Settings!$C$12,M1732*Settings!$C$16+M1732*Settings!$C$17+L1732*Settings!$C$18+L1732*Settings!$C$19+L1732*Settings!$C$20+L1732*Settings!$C$21*Settings!$C$22)</f>
        <v/>
      </c>
      <c r="O1732" s="23">
        <f>IF(B1732="IT",J1732/Settings!$C$13,0)</f>
        <v/>
      </c>
      <c r="P1732" s="23">
        <f>L1732+N1732+O1732</f>
        <v/>
      </c>
    </row>
    <row r="1733">
      <c r="A1733" s="5" t="inlineStr">
        <is>
          <t>E02667</t>
        </is>
      </c>
      <c r="B1733" s="5" t="inlineStr">
        <is>
          <t>PL</t>
        </is>
      </c>
      <c r="C1733" s="5" t="inlineStr">
        <is>
          <t>Finance</t>
        </is>
      </c>
      <c r="D1733" s="5" t="inlineStr">
        <is>
          <t>L5</t>
        </is>
      </c>
      <c r="E1733" s="5" t="n">
        <v>1</v>
      </c>
      <c r="F1733" s="5" t="n">
        <v>72700</v>
      </c>
      <c r="G1733" s="41" t="n">
        <v>45308</v>
      </c>
      <c r="H1733" s="41" t="n"/>
      <c r="I1733" s="42">
        <f>IF(H1733="",DATE(2099,12,31),H1733)</f>
        <v/>
      </c>
      <c r="J1733" s="23">
        <f>F1733*E1733</f>
        <v/>
      </c>
      <c r="K1733" s="23">
        <f>J1733*INDEX(Settings!$C$31:$C$36,MATCH(D1733,Settings!$B$31:$B$36,0))</f>
        <v/>
      </c>
      <c r="L1733" s="23">
        <f>J1733+K1733</f>
        <v/>
      </c>
      <c r="M1733" s="23">
        <f>MIN(L1733,Settings!$C$25)</f>
        <v/>
      </c>
      <c r="N1733" s="23">
        <f>IF(B1733="IT",L1733*Settings!$C$11+L1733*Settings!$C$12,M1733*Settings!$C$16+M1733*Settings!$C$17+L1733*Settings!$C$18+L1733*Settings!$C$19+L1733*Settings!$C$20+L1733*Settings!$C$21*Settings!$C$22)</f>
        <v/>
      </c>
      <c r="O1733" s="23">
        <f>IF(B1733="IT",J1733/Settings!$C$13,0)</f>
        <v/>
      </c>
      <c r="P1733" s="23">
        <f>L1733+N1733+O1733</f>
        <v/>
      </c>
    </row>
    <row r="1734">
      <c r="A1734" s="5" t="inlineStr">
        <is>
          <t>E02668</t>
        </is>
      </c>
      <c r="B1734" s="5" t="inlineStr">
        <is>
          <t>PL</t>
        </is>
      </c>
      <c r="C1734" s="5" t="inlineStr">
        <is>
          <t>Operations</t>
        </is>
      </c>
      <c r="D1734" s="5" t="inlineStr">
        <is>
          <t>L1</t>
        </is>
      </c>
      <c r="E1734" s="5" t="n">
        <v>1</v>
      </c>
      <c r="F1734" s="5" t="n">
        <v>19650</v>
      </c>
      <c r="G1734" s="41" t="n">
        <v>42104</v>
      </c>
      <c r="H1734" s="41" t="n"/>
      <c r="I1734" s="42">
        <f>IF(H1734="",DATE(2099,12,31),H1734)</f>
        <v/>
      </c>
      <c r="J1734" s="23">
        <f>F1734*E1734</f>
        <v/>
      </c>
      <c r="K1734" s="23">
        <f>J1734*INDEX(Settings!$C$31:$C$36,MATCH(D1734,Settings!$B$31:$B$36,0))</f>
        <v/>
      </c>
      <c r="L1734" s="23">
        <f>J1734+K1734</f>
        <v/>
      </c>
      <c r="M1734" s="23">
        <f>MIN(L1734,Settings!$C$25)</f>
        <v/>
      </c>
      <c r="N1734" s="23">
        <f>IF(B1734="IT",L1734*Settings!$C$11+L1734*Settings!$C$12,M1734*Settings!$C$16+M1734*Settings!$C$17+L1734*Settings!$C$18+L1734*Settings!$C$19+L1734*Settings!$C$20+L1734*Settings!$C$21*Settings!$C$22)</f>
        <v/>
      </c>
      <c r="O1734" s="23">
        <f>IF(B1734="IT",J1734/Settings!$C$13,0)</f>
        <v/>
      </c>
      <c r="P1734" s="23">
        <f>L1734+N1734+O1734</f>
        <v/>
      </c>
    </row>
    <row r="1735">
      <c r="A1735" s="5" t="inlineStr">
        <is>
          <t>E02670</t>
        </is>
      </c>
      <c r="B1735" s="5" t="inlineStr">
        <is>
          <t>IT</t>
        </is>
      </c>
      <c r="C1735" s="5" t="inlineStr">
        <is>
          <t>Tech</t>
        </is>
      </c>
      <c r="D1735" s="5" t="inlineStr">
        <is>
          <t>L3</t>
        </is>
      </c>
      <c r="E1735" s="5" t="n">
        <v>1</v>
      </c>
      <c r="F1735" s="5" t="n">
        <v>52600</v>
      </c>
      <c r="G1735" s="41" t="n">
        <v>44646</v>
      </c>
      <c r="H1735" s="41" t="n">
        <v>46082</v>
      </c>
      <c r="I1735" s="42">
        <f>IF(H1735="",DATE(2099,12,31),H1735)</f>
        <v/>
      </c>
      <c r="J1735" s="23">
        <f>F1735*E1735</f>
        <v/>
      </c>
      <c r="K1735" s="23">
        <f>J1735*INDEX(Settings!$C$31:$C$36,MATCH(D1735,Settings!$B$31:$B$36,0))</f>
        <v/>
      </c>
      <c r="L1735" s="23">
        <f>J1735+K1735</f>
        <v/>
      </c>
      <c r="M1735" s="23">
        <f>MIN(L1735,Settings!$C$25)</f>
        <v/>
      </c>
      <c r="N1735" s="23">
        <f>IF(B1735="IT",L1735*Settings!$C$11+L1735*Settings!$C$12,M1735*Settings!$C$16+M1735*Settings!$C$17+L1735*Settings!$C$18+L1735*Settings!$C$19+L1735*Settings!$C$20+L1735*Settings!$C$21*Settings!$C$22)</f>
        <v/>
      </c>
      <c r="O1735" s="23">
        <f>IF(B1735="IT",J1735/Settings!$C$13,0)</f>
        <v/>
      </c>
      <c r="P1735" s="23">
        <f>L1735+N1735+O1735</f>
        <v/>
      </c>
    </row>
    <row r="1736">
      <c r="A1736" s="5" t="inlineStr">
        <is>
          <t>E02671</t>
        </is>
      </c>
      <c r="B1736" s="5" t="inlineStr">
        <is>
          <t>IT</t>
        </is>
      </c>
      <c r="C1736" s="5" t="inlineStr">
        <is>
          <t>Tech</t>
        </is>
      </c>
      <c r="D1736" s="5" t="inlineStr">
        <is>
          <t>L5</t>
        </is>
      </c>
      <c r="E1736" s="5" t="n">
        <v>1</v>
      </c>
      <c r="F1736" s="5" t="n">
        <v>95400</v>
      </c>
      <c r="G1736" s="41" t="n">
        <v>44323</v>
      </c>
      <c r="H1736" s="41" t="n"/>
      <c r="I1736" s="42">
        <f>IF(H1736="",DATE(2099,12,31),H1736)</f>
        <v/>
      </c>
      <c r="J1736" s="23">
        <f>F1736*E1736</f>
        <v/>
      </c>
      <c r="K1736" s="23">
        <f>J1736*INDEX(Settings!$C$31:$C$36,MATCH(D1736,Settings!$B$31:$B$36,0))</f>
        <v/>
      </c>
      <c r="L1736" s="23">
        <f>J1736+K1736</f>
        <v/>
      </c>
      <c r="M1736" s="23">
        <f>MIN(L1736,Settings!$C$25)</f>
        <v/>
      </c>
      <c r="N1736" s="23">
        <f>IF(B1736="IT",L1736*Settings!$C$11+L1736*Settings!$C$12,M1736*Settings!$C$16+M1736*Settings!$C$17+L1736*Settings!$C$18+L1736*Settings!$C$19+L1736*Settings!$C$20+L1736*Settings!$C$21*Settings!$C$22)</f>
        <v/>
      </c>
      <c r="O1736" s="23">
        <f>IF(B1736="IT",J1736/Settings!$C$13,0)</f>
        <v/>
      </c>
      <c r="P1736" s="23">
        <f>L1736+N1736+O1736</f>
        <v/>
      </c>
    </row>
    <row r="1737">
      <c r="A1737" s="5" t="inlineStr">
        <is>
          <t>E02673</t>
        </is>
      </c>
      <c r="B1737" s="5" t="inlineStr">
        <is>
          <t>IT</t>
        </is>
      </c>
      <c r="C1737" s="5" t="inlineStr">
        <is>
          <t>Customer Service</t>
        </is>
      </c>
      <c r="D1737" s="5" t="inlineStr">
        <is>
          <t>L3</t>
        </is>
      </c>
      <c r="E1737" s="5" t="n">
        <v>0.8</v>
      </c>
      <c r="F1737" s="5" t="n">
        <v>36450</v>
      </c>
      <c r="G1737" s="41" t="n">
        <v>45293</v>
      </c>
      <c r="H1737" s="41" t="n"/>
      <c r="I1737" s="42">
        <f>IF(H1737="",DATE(2099,12,31),H1737)</f>
        <v/>
      </c>
      <c r="J1737" s="23">
        <f>F1737*E1737</f>
        <v/>
      </c>
      <c r="K1737" s="23">
        <f>J1737*INDEX(Settings!$C$31:$C$36,MATCH(D1737,Settings!$B$31:$B$36,0))</f>
        <v/>
      </c>
      <c r="L1737" s="23">
        <f>J1737+K1737</f>
        <v/>
      </c>
      <c r="M1737" s="23">
        <f>MIN(L1737,Settings!$C$25)</f>
        <v/>
      </c>
      <c r="N1737" s="23">
        <f>IF(B1737="IT",L1737*Settings!$C$11+L1737*Settings!$C$12,M1737*Settings!$C$16+M1737*Settings!$C$17+L1737*Settings!$C$18+L1737*Settings!$C$19+L1737*Settings!$C$20+L1737*Settings!$C$21*Settings!$C$22)</f>
        <v/>
      </c>
      <c r="O1737" s="23">
        <f>IF(B1737="IT",J1737/Settings!$C$13,0)</f>
        <v/>
      </c>
      <c r="P1737" s="23">
        <f>L1737+N1737+O1737</f>
        <v/>
      </c>
    </row>
    <row r="1738">
      <c r="A1738" s="5" t="inlineStr">
        <is>
          <t>E02677</t>
        </is>
      </c>
      <c r="B1738" s="5" t="inlineStr">
        <is>
          <t>PL</t>
        </is>
      </c>
      <c r="C1738" s="5" t="inlineStr">
        <is>
          <t>Finance</t>
        </is>
      </c>
      <c r="D1738" s="5" t="inlineStr">
        <is>
          <t>L2</t>
        </is>
      </c>
      <c r="E1738" s="5" t="n">
        <v>1</v>
      </c>
      <c r="F1738" s="5" t="n">
        <v>25700</v>
      </c>
      <c r="G1738" s="41" t="n">
        <v>45841</v>
      </c>
      <c r="H1738" s="41" t="n"/>
      <c r="I1738" s="42">
        <f>IF(H1738="",DATE(2099,12,31),H1738)</f>
        <v/>
      </c>
      <c r="J1738" s="23">
        <f>F1738*E1738</f>
        <v/>
      </c>
      <c r="K1738" s="23">
        <f>J1738*INDEX(Settings!$C$31:$C$36,MATCH(D1738,Settings!$B$31:$B$36,0))</f>
        <v/>
      </c>
      <c r="L1738" s="23">
        <f>J1738+K1738</f>
        <v/>
      </c>
      <c r="M1738" s="23">
        <f>MIN(L1738,Settings!$C$25)</f>
        <v/>
      </c>
      <c r="N1738" s="23">
        <f>IF(B1738="IT",L1738*Settings!$C$11+L1738*Settings!$C$12,M1738*Settings!$C$16+M1738*Settings!$C$17+L1738*Settings!$C$18+L1738*Settings!$C$19+L1738*Settings!$C$20+L1738*Settings!$C$21*Settings!$C$22)</f>
        <v/>
      </c>
      <c r="O1738" s="23">
        <f>IF(B1738="IT",J1738/Settings!$C$13,0)</f>
        <v/>
      </c>
      <c r="P1738" s="23">
        <f>L1738+N1738+O1738</f>
        <v/>
      </c>
    </row>
    <row r="1739">
      <c r="A1739" s="5" t="inlineStr">
        <is>
          <t>E02678</t>
        </is>
      </c>
      <c r="B1739" s="5" t="inlineStr">
        <is>
          <t>PL</t>
        </is>
      </c>
      <c r="C1739" s="5" t="inlineStr">
        <is>
          <t>Sales</t>
        </is>
      </c>
      <c r="D1739" s="5" t="inlineStr">
        <is>
          <t>L3</t>
        </is>
      </c>
      <c r="E1739" s="5" t="n">
        <v>1</v>
      </c>
      <c r="F1739" s="5" t="n">
        <v>31750</v>
      </c>
      <c r="G1739" s="41" t="n">
        <v>43659</v>
      </c>
      <c r="H1739" s="41" t="n"/>
      <c r="I1739" s="42">
        <f>IF(H1739="",DATE(2099,12,31),H1739)</f>
        <v/>
      </c>
      <c r="J1739" s="23">
        <f>F1739*E1739</f>
        <v/>
      </c>
      <c r="K1739" s="23">
        <f>J1739*INDEX(Settings!$C$31:$C$36,MATCH(D1739,Settings!$B$31:$B$36,0))</f>
        <v/>
      </c>
      <c r="L1739" s="23">
        <f>J1739+K1739</f>
        <v/>
      </c>
      <c r="M1739" s="23">
        <f>MIN(L1739,Settings!$C$25)</f>
        <v/>
      </c>
      <c r="N1739" s="23">
        <f>IF(B1739="IT",L1739*Settings!$C$11+L1739*Settings!$C$12,M1739*Settings!$C$16+M1739*Settings!$C$17+L1739*Settings!$C$18+L1739*Settings!$C$19+L1739*Settings!$C$20+L1739*Settings!$C$21*Settings!$C$22)</f>
        <v/>
      </c>
      <c r="O1739" s="23">
        <f>IF(B1739="IT",J1739/Settings!$C$13,0)</f>
        <v/>
      </c>
      <c r="P1739" s="23">
        <f>L1739+N1739+O1739</f>
        <v/>
      </c>
    </row>
    <row r="1740">
      <c r="A1740" s="5" t="inlineStr">
        <is>
          <t>E02679</t>
        </is>
      </c>
      <c r="B1740" s="5" t="inlineStr">
        <is>
          <t>PL</t>
        </is>
      </c>
      <c r="C1740" s="5" t="inlineStr">
        <is>
          <t>Customer Service</t>
        </is>
      </c>
      <c r="D1740" s="5" t="inlineStr">
        <is>
          <t>L1</t>
        </is>
      </c>
      <c r="E1740" s="5" t="n">
        <v>1</v>
      </c>
      <c r="F1740" s="5" t="n">
        <v>17850</v>
      </c>
      <c r="G1740" s="41" t="n">
        <v>43951</v>
      </c>
      <c r="H1740" s="41" t="n"/>
      <c r="I1740" s="42">
        <f>IF(H1740="",DATE(2099,12,31),H1740)</f>
        <v/>
      </c>
      <c r="J1740" s="23">
        <f>F1740*E1740</f>
        <v/>
      </c>
      <c r="K1740" s="23">
        <f>J1740*INDEX(Settings!$C$31:$C$36,MATCH(D1740,Settings!$B$31:$B$36,0))</f>
        <v/>
      </c>
      <c r="L1740" s="23">
        <f>J1740+K1740</f>
        <v/>
      </c>
      <c r="M1740" s="23">
        <f>MIN(L1740,Settings!$C$25)</f>
        <v/>
      </c>
      <c r="N1740" s="23">
        <f>IF(B1740="IT",L1740*Settings!$C$11+L1740*Settings!$C$12,M1740*Settings!$C$16+M1740*Settings!$C$17+L1740*Settings!$C$18+L1740*Settings!$C$19+L1740*Settings!$C$20+L1740*Settings!$C$21*Settings!$C$22)</f>
        <v/>
      </c>
      <c r="O1740" s="23">
        <f>IF(B1740="IT",J1740/Settings!$C$13,0)</f>
        <v/>
      </c>
      <c r="P1740" s="23">
        <f>L1740+N1740+O1740</f>
        <v/>
      </c>
    </row>
    <row r="1741">
      <c r="A1741" s="5" t="inlineStr">
        <is>
          <t>E02680</t>
        </is>
      </c>
      <c r="B1741" s="5" t="inlineStr">
        <is>
          <t>PL</t>
        </is>
      </c>
      <c r="C1741" s="5" t="inlineStr">
        <is>
          <t>Finance</t>
        </is>
      </c>
      <c r="D1741" s="5" t="inlineStr">
        <is>
          <t>L3</t>
        </is>
      </c>
      <c r="E1741" s="5" t="n">
        <v>1</v>
      </c>
      <c r="F1741" s="5" t="n">
        <v>34500</v>
      </c>
      <c r="G1741" s="41" t="n">
        <v>44818</v>
      </c>
      <c r="H1741" s="41" t="n"/>
      <c r="I1741" s="42">
        <f>IF(H1741="",DATE(2099,12,31),H1741)</f>
        <v/>
      </c>
      <c r="J1741" s="23">
        <f>F1741*E1741</f>
        <v/>
      </c>
      <c r="K1741" s="23">
        <f>J1741*INDEX(Settings!$C$31:$C$36,MATCH(D1741,Settings!$B$31:$B$36,0))</f>
        <v/>
      </c>
      <c r="L1741" s="23">
        <f>J1741+K1741</f>
        <v/>
      </c>
      <c r="M1741" s="23">
        <f>MIN(L1741,Settings!$C$25)</f>
        <v/>
      </c>
      <c r="N1741" s="23">
        <f>IF(B1741="IT",L1741*Settings!$C$11+L1741*Settings!$C$12,M1741*Settings!$C$16+M1741*Settings!$C$17+L1741*Settings!$C$18+L1741*Settings!$C$19+L1741*Settings!$C$20+L1741*Settings!$C$21*Settings!$C$22)</f>
        <v/>
      </c>
      <c r="O1741" s="23">
        <f>IF(B1741="IT",J1741/Settings!$C$13,0)</f>
        <v/>
      </c>
      <c r="P1741" s="23">
        <f>L1741+N1741+O1741</f>
        <v/>
      </c>
    </row>
    <row r="1742">
      <c r="A1742" s="5" t="inlineStr">
        <is>
          <t>E02681</t>
        </is>
      </c>
      <c r="B1742" s="5" t="inlineStr">
        <is>
          <t>IT</t>
        </is>
      </c>
      <c r="C1742" s="5" t="inlineStr">
        <is>
          <t>Tech</t>
        </is>
      </c>
      <c r="D1742" s="5" t="inlineStr">
        <is>
          <t>L1</t>
        </is>
      </c>
      <c r="E1742" s="5" t="n">
        <v>1</v>
      </c>
      <c r="F1742" s="5" t="n">
        <v>38350</v>
      </c>
      <c r="G1742" s="41" t="n">
        <v>44593</v>
      </c>
      <c r="H1742" s="41" t="n"/>
      <c r="I1742" s="42">
        <f>IF(H1742="",DATE(2099,12,31),H1742)</f>
        <v/>
      </c>
      <c r="J1742" s="23">
        <f>F1742*E1742</f>
        <v/>
      </c>
      <c r="K1742" s="23">
        <f>J1742*INDEX(Settings!$C$31:$C$36,MATCH(D1742,Settings!$B$31:$B$36,0))</f>
        <v/>
      </c>
      <c r="L1742" s="23">
        <f>J1742+K1742</f>
        <v/>
      </c>
      <c r="M1742" s="23">
        <f>MIN(L1742,Settings!$C$25)</f>
        <v/>
      </c>
      <c r="N1742" s="23">
        <f>IF(B1742="IT",L1742*Settings!$C$11+L1742*Settings!$C$12,M1742*Settings!$C$16+M1742*Settings!$C$17+L1742*Settings!$C$18+L1742*Settings!$C$19+L1742*Settings!$C$20+L1742*Settings!$C$21*Settings!$C$22)</f>
        <v/>
      </c>
      <c r="O1742" s="23">
        <f>IF(B1742="IT",J1742/Settings!$C$13,0)</f>
        <v/>
      </c>
      <c r="P1742" s="23">
        <f>L1742+N1742+O1742</f>
        <v/>
      </c>
    </row>
    <row r="1743">
      <c r="A1743" s="5" t="inlineStr">
        <is>
          <t>E02682</t>
        </is>
      </c>
      <c r="B1743" s="5" t="inlineStr">
        <is>
          <t>PL</t>
        </is>
      </c>
      <c r="C1743" s="5" t="inlineStr">
        <is>
          <t>Tech</t>
        </is>
      </c>
      <c r="D1743" s="5" t="inlineStr">
        <is>
          <t>L4</t>
        </is>
      </c>
      <c r="E1743" s="5" t="n">
        <v>1</v>
      </c>
      <c r="F1743" s="5" t="n">
        <v>59300</v>
      </c>
      <c r="G1743" s="41" t="n">
        <v>45954</v>
      </c>
      <c r="H1743" s="41" t="n"/>
      <c r="I1743" s="42">
        <f>IF(H1743="",DATE(2099,12,31),H1743)</f>
        <v/>
      </c>
      <c r="J1743" s="23">
        <f>F1743*E1743</f>
        <v/>
      </c>
      <c r="K1743" s="23">
        <f>J1743*INDEX(Settings!$C$31:$C$36,MATCH(D1743,Settings!$B$31:$B$36,0))</f>
        <v/>
      </c>
      <c r="L1743" s="23">
        <f>J1743+K1743</f>
        <v/>
      </c>
      <c r="M1743" s="23">
        <f>MIN(L1743,Settings!$C$25)</f>
        <v/>
      </c>
      <c r="N1743" s="23">
        <f>IF(B1743="IT",L1743*Settings!$C$11+L1743*Settings!$C$12,M1743*Settings!$C$16+M1743*Settings!$C$17+L1743*Settings!$C$18+L1743*Settings!$C$19+L1743*Settings!$C$20+L1743*Settings!$C$21*Settings!$C$22)</f>
        <v/>
      </c>
      <c r="O1743" s="23">
        <f>IF(B1743="IT",J1743/Settings!$C$13,0)</f>
        <v/>
      </c>
      <c r="P1743" s="23">
        <f>L1743+N1743+O1743</f>
        <v/>
      </c>
    </row>
    <row r="1744">
      <c r="A1744" s="5" t="inlineStr">
        <is>
          <t>E02683</t>
        </is>
      </c>
      <c r="B1744" s="5" t="inlineStr">
        <is>
          <t>IT</t>
        </is>
      </c>
      <c r="C1744" s="5" t="inlineStr">
        <is>
          <t>Operations</t>
        </is>
      </c>
      <c r="D1744" s="5" t="inlineStr">
        <is>
          <t>L1</t>
        </is>
      </c>
      <c r="E1744" s="5" t="n">
        <v>1</v>
      </c>
      <c r="F1744" s="5" t="n">
        <v>25950</v>
      </c>
      <c r="G1744" s="41" t="n">
        <v>45677</v>
      </c>
      <c r="H1744" s="41" t="n"/>
      <c r="I1744" s="42">
        <f>IF(H1744="",DATE(2099,12,31),H1744)</f>
        <v/>
      </c>
      <c r="J1744" s="23">
        <f>F1744*E1744</f>
        <v/>
      </c>
      <c r="K1744" s="23">
        <f>J1744*INDEX(Settings!$C$31:$C$36,MATCH(D1744,Settings!$B$31:$B$36,0))</f>
        <v/>
      </c>
      <c r="L1744" s="23">
        <f>J1744+K1744</f>
        <v/>
      </c>
      <c r="M1744" s="23">
        <f>MIN(L1744,Settings!$C$25)</f>
        <v/>
      </c>
      <c r="N1744" s="23">
        <f>IF(B1744="IT",L1744*Settings!$C$11+L1744*Settings!$C$12,M1744*Settings!$C$16+M1744*Settings!$C$17+L1744*Settings!$C$18+L1744*Settings!$C$19+L1744*Settings!$C$20+L1744*Settings!$C$21*Settings!$C$22)</f>
        <v/>
      </c>
      <c r="O1744" s="23">
        <f>IF(B1744="IT",J1744/Settings!$C$13,0)</f>
        <v/>
      </c>
      <c r="P1744" s="23">
        <f>L1744+N1744+O1744</f>
        <v/>
      </c>
    </row>
    <row r="1745">
      <c r="A1745" s="5" t="inlineStr">
        <is>
          <t>E02686</t>
        </is>
      </c>
      <c r="B1745" s="5" t="inlineStr">
        <is>
          <t>IT</t>
        </is>
      </c>
      <c r="C1745" s="5" t="inlineStr">
        <is>
          <t>Operations</t>
        </is>
      </c>
      <c r="D1745" s="5" t="inlineStr">
        <is>
          <t>L1</t>
        </is>
      </c>
      <c r="E1745" s="5" t="n">
        <v>1</v>
      </c>
      <c r="F1745" s="5" t="n">
        <v>23550</v>
      </c>
      <c r="G1745" s="41" t="n">
        <v>45962</v>
      </c>
      <c r="H1745" s="41" t="n"/>
      <c r="I1745" s="42">
        <f>IF(H1745="",DATE(2099,12,31),H1745)</f>
        <v/>
      </c>
      <c r="J1745" s="23">
        <f>F1745*E1745</f>
        <v/>
      </c>
      <c r="K1745" s="23">
        <f>J1745*INDEX(Settings!$C$31:$C$36,MATCH(D1745,Settings!$B$31:$B$36,0))</f>
        <v/>
      </c>
      <c r="L1745" s="23">
        <f>J1745+K1745</f>
        <v/>
      </c>
      <c r="M1745" s="23">
        <f>MIN(L1745,Settings!$C$25)</f>
        <v/>
      </c>
      <c r="N1745" s="23">
        <f>IF(B1745="IT",L1745*Settings!$C$11+L1745*Settings!$C$12,M1745*Settings!$C$16+M1745*Settings!$C$17+L1745*Settings!$C$18+L1745*Settings!$C$19+L1745*Settings!$C$20+L1745*Settings!$C$21*Settings!$C$22)</f>
        <v/>
      </c>
      <c r="O1745" s="23">
        <f>IF(B1745="IT",J1745/Settings!$C$13,0)</f>
        <v/>
      </c>
      <c r="P1745" s="23">
        <f>L1745+N1745+O1745</f>
        <v/>
      </c>
    </row>
    <row r="1746">
      <c r="A1746" s="5" t="inlineStr">
        <is>
          <t>E02687</t>
        </is>
      </c>
      <c r="B1746" s="5" t="inlineStr">
        <is>
          <t>PL</t>
        </is>
      </c>
      <c r="C1746" s="5" t="inlineStr">
        <is>
          <t>Tech</t>
        </is>
      </c>
      <c r="D1746" s="5" t="inlineStr">
        <is>
          <t>L2</t>
        </is>
      </c>
      <c r="E1746" s="5" t="n">
        <v>1</v>
      </c>
      <c r="F1746" s="5" t="n">
        <v>30850</v>
      </c>
      <c r="G1746" s="41" t="n">
        <v>46025</v>
      </c>
      <c r="H1746" s="41" t="n"/>
      <c r="I1746" s="42">
        <f>IF(H1746="",DATE(2099,12,31),H1746)</f>
        <v/>
      </c>
      <c r="J1746" s="23">
        <f>F1746*E1746</f>
        <v/>
      </c>
      <c r="K1746" s="23">
        <f>J1746*INDEX(Settings!$C$31:$C$36,MATCH(D1746,Settings!$B$31:$B$36,0))</f>
        <v/>
      </c>
      <c r="L1746" s="23">
        <f>J1746+K1746</f>
        <v/>
      </c>
      <c r="M1746" s="23">
        <f>MIN(L1746,Settings!$C$25)</f>
        <v/>
      </c>
      <c r="N1746" s="23">
        <f>IF(B1746="IT",L1746*Settings!$C$11+L1746*Settings!$C$12,M1746*Settings!$C$16+M1746*Settings!$C$17+L1746*Settings!$C$18+L1746*Settings!$C$19+L1746*Settings!$C$20+L1746*Settings!$C$21*Settings!$C$22)</f>
        <v/>
      </c>
      <c r="O1746" s="23">
        <f>IF(B1746="IT",J1746/Settings!$C$13,0)</f>
        <v/>
      </c>
      <c r="P1746" s="23">
        <f>L1746+N1746+O1746</f>
        <v/>
      </c>
    </row>
    <row r="1747">
      <c r="A1747" s="5" t="inlineStr">
        <is>
          <t>E02689</t>
        </is>
      </c>
      <c r="B1747" s="5" t="inlineStr">
        <is>
          <t>IT</t>
        </is>
      </c>
      <c r="C1747" s="5" t="inlineStr">
        <is>
          <t>HR</t>
        </is>
      </c>
      <c r="D1747" s="5" t="inlineStr">
        <is>
          <t>L5</t>
        </is>
      </c>
      <c r="E1747" s="5" t="n">
        <v>1</v>
      </c>
      <c r="F1747" s="5" t="n">
        <v>70100</v>
      </c>
      <c r="G1747" s="41" t="n">
        <v>45674</v>
      </c>
      <c r="H1747" s="41" t="n"/>
      <c r="I1747" s="42">
        <f>IF(H1747="",DATE(2099,12,31),H1747)</f>
        <v/>
      </c>
      <c r="J1747" s="23">
        <f>F1747*E1747</f>
        <v/>
      </c>
      <c r="K1747" s="23">
        <f>J1747*INDEX(Settings!$C$31:$C$36,MATCH(D1747,Settings!$B$31:$B$36,0))</f>
        <v/>
      </c>
      <c r="L1747" s="23">
        <f>J1747+K1747</f>
        <v/>
      </c>
      <c r="M1747" s="23">
        <f>MIN(L1747,Settings!$C$25)</f>
        <v/>
      </c>
      <c r="N1747" s="23">
        <f>IF(B1747="IT",L1747*Settings!$C$11+L1747*Settings!$C$12,M1747*Settings!$C$16+M1747*Settings!$C$17+L1747*Settings!$C$18+L1747*Settings!$C$19+L1747*Settings!$C$20+L1747*Settings!$C$21*Settings!$C$22)</f>
        <v/>
      </c>
      <c r="O1747" s="23">
        <f>IF(B1747="IT",J1747/Settings!$C$13,0)</f>
        <v/>
      </c>
      <c r="P1747" s="23">
        <f>L1747+N1747+O1747</f>
        <v/>
      </c>
    </row>
    <row r="1748">
      <c r="A1748" s="5" t="inlineStr">
        <is>
          <t>E02691</t>
        </is>
      </c>
      <c r="B1748" s="5" t="inlineStr">
        <is>
          <t>PL</t>
        </is>
      </c>
      <c r="C1748" s="5" t="inlineStr">
        <is>
          <t>Operations</t>
        </is>
      </c>
      <c r="D1748" s="5" t="inlineStr">
        <is>
          <t>L3</t>
        </is>
      </c>
      <c r="E1748" s="5" t="n">
        <v>1</v>
      </c>
      <c r="F1748" s="5" t="n">
        <v>33300</v>
      </c>
      <c r="G1748" s="41" t="n">
        <v>45180</v>
      </c>
      <c r="H1748" s="41" t="n"/>
      <c r="I1748" s="42">
        <f>IF(H1748="",DATE(2099,12,31),H1748)</f>
        <v/>
      </c>
      <c r="J1748" s="23">
        <f>F1748*E1748</f>
        <v/>
      </c>
      <c r="K1748" s="23">
        <f>J1748*INDEX(Settings!$C$31:$C$36,MATCH(D1748,Settings!$B$31:$B$36,0))</f>
        <v/>
      </c>
      <c r="L1748" s="23">
        <f>J1748+K1748</f>
        <v/>
      </c>
      <c r="M1748" s="23">
        <f>MIN(L1748,Settings!$C$25)</f>
        <v/>
      </c>
      <c r="N1748" s="23">
        <f>IF(B1748="IT",L1748*Settings!$C$11+L1748*Settings!$C$12,M1748*Settings!$C$16+M1748*Settings!$C$17+L1748*Settings!$C$18+L1748*Settings!$C$19+L1748*Settings!$C$20+L1748*Settings!$C$21*Settings!$C$22)</f>
        <v/>
      </c>
      <c r="O1748" s="23">
        <f>IF(B1748="IT",J1748/Settings!$C$13,0)</f>
        <v/>
      </c>
      <c r="P1748" s="23">
        <f>L1748+N1748+O1748</f>
        <v/>
      </c>
    </row>
    <row r="1749">
      <c r="A1749" s="5" t="inlineStr">
        <is>
          <t>E02692</t>
        </is>
      </c>
      <c r="B1749" s="5" t="inlineStr">
        <is>
          <t>IT</t>
        </is>
      </c>
      <c r="C1749" s="5" t="inlineStr">
        <is>
          <t>HR</t>
        </is>
      </c>
      <c r="D1749" s="5" t="inlineStr">
        <is>
          <t>L1</t>
        </is>
      </c>
      <c r="E1749" s="5" t="n">
        <v>1</v>
      </c>
      <c r="F1749" s="5" t="n">
        <v>26250</v>
      </c>
      <c r="G1749" s="41" t="n">
        <v>44575</v>
      </c>
      <c r="H1749" s="41" t="n"/>
      <c r="I1749" s="42">
        <f>IF(H1749="",DATE(2099,12,31),H1749)</f>
        <v/>
      </c>
      <c r="J1749" s="23">
        <f>F1749*E1749</f>
        <v/>
      </c>
      <c r="K1749" s="23">
        <f>J1749*INDEX(Settings!$C$31:$C$36,MATCH(D1749,Settings!$B$31:$B$36,0))</f>
        <v/>
      </c>
      <c r="L1749" s="23">
        <f>J1749+K1749</f>
        <v/>
      </c>
      <c r="M1749" s="23">
        <f>MIN(L1749,Settings!$C$25)</f>
        <v/>
      </c>
      <c r="N1749" s="23">
        <f>IF(B1749="IT",L1749*Settings!$C$11+L1749*Settings!$C$12,M1749*Settings!$C$16+M1749*Settings!$C$17+L1749*Settings!$C$18+L1749*Settings!$C$19+L1749*Settings!$C$20+L1749*Settings!$C$21*Settings!$C$22)</f>
        <v/>
      </c>
      <c r="O1749" s="23">
        <f>IF(B1749="IT",J1749/Settings!$C$13,0)</f>
        <v/>
      </c>
      <c r="P1749" s="23">
        <f>L1749+N1749+O1749</f>
        <v/>
      </c>
    </row>
    <row r="1750">
      <c r="A1750" s="5" t="inlineStr">
        <is>
          <t>E02693</t>
        </is>
      </c>
      <c r="B1750" s="5" t="inlineStr">
        <is>
          <t>IT</t>
        </is>
      </c>
      <c r="C1750" s="5" t="inlineStr">
        <is>
          <t>Customer Service</t>
        </is>
      </c>
      <c r="D1750" s="5" t="inlineStr">
        <is>
          <t>L1</t>
        </is>
      </c>
      <c r="E1750" s="5" t="n">
        <v>0.8</v>
      </c>
      <c r="F1750" s="5" t="n">
        <v>23400</v>
      </c>
      <c r="G1750" s="41" t="n">
        <v>44248</v>
      </c>
      <c r="H1750" s="41" t="n"/>
      <c r="I1750" s="42">
        <f>IF(H1750="",DATE(2099,12,31),H1750)</f>
        <v/>
      </c>
      <c r="J1750" s="23">
        <f>F1750*E1750</f>
        <v/>
      </c>
      <c r="K1750" s="23">
        <f>J1750*INDEX(Settings!$C$31:$C$36,MATCH(D1750,Settings!$B$31:$B$36,0))</f>
        <v/>
      </c>
      <c r="L1750" s="23">
        <f>J1750+K1750</f>
        <v/>
      </c>
      <c r="M1750" s="23">
        <f>MIN(L1750,Settings!$C$25)</f>
        <v/>
      </c>
      <c r="N1750" s="23">
        <f>IF(B1750="IT",L1750*Settings!$C$11+L1750*Settings!$C$12,M1750*Settings!$C$16+M1750*Settings!$C$17+L1750*Settings!$C$18+L1750*Settings!$C$19+L1750*Settings!$C$20+L1750*Settings!$C$21*Settings!$C$22)</f>
        <v/>
      </c>
      <c r="O1750" s="23">
        <f>IF(B1750="IT",J1750/Settings!$C$13,0)</f>
        <v/>
      </c>
      <c r="P1750" s="23">
        <f>L1750+N1750+O1750</f>
        <v/>
      </c>
    </row>
    <row r="1751">
      <c r="A1751" s="5" t="inlineStr">
        <is>
          <t>E02694</t>
        </is>
      </c>
      <c r="B1751" s="5" t="inlineStr">
        <is>
          <t>IT</t>
        </is>
      </c>
      <c r="C1751" s="5" t="inlineStr">
        <is>
          <t>Customer Service</t>
        </is>
      </c>
      <c r="D1751" s="5" t="inlineStr">
        <is>
          <t>L2</t>
        </is>
      </c>
      <c r="E1751" s="5" t="n">
        <v>1</v>
      </c>
      <c r="F1751" s="5" t="n">
        <v>31250</v>
      </c>
      <c r="G1751" s="41" t="n">
        <v>45230</v>
      </c>
      <c r="H1751" s="41" t="n"/>
      <c r="I1751" s="42">
        <f>IF(H1751="",DATE(2099,12,31),H1751)</f>
        <v/>
      </c>
      <c r="J1751" s="23">
        <f>F1751*E1751</f>
        <v/>
      </c>
      <c r="K1751" s="23">
        <f>J1751*INDEX(Settings!$C$31:$C$36,MATCH(D1751,Settings!$B$31:$B$36,0))</f>
        <v/>
      </c>
      <c r="L1751" s="23">
        <f>J1751+K1751</f>
        <v/>
      </c>
      <c r="M1751" s="23">
        <f>MIN(L1751,Settings!$C$25)</f>
        <v/>
      </c>
      <c r="N1751" s="23">
        <f>IF(B1751="IT",L1751*Settings!$C$11+L1751*Settings!$C$12,M1751*Settings!$C$16+M1751*Settings!$C$17+L1751*Settings!$C$18+L1751*Settings!$C$19+L1751*Settings!$C$20+L1751*Settings!$C$21*Settings!$C$22)</f>
        <v/>
      </c>
      <c r="O1751" s="23">
        <f>IF(B1751="IT",J1751/Settings!$C$13,0)</f>
        <v/>
      </c>
      <c r="P1751" s="23">
        <f>L1751+N1751+O1751</f>
        <v/>
      </c>
    </row>
    <row r="1752">
      <c r="A1752" s="5" t="inlineStr">
        <is>
          <t>E02695</t>
        </is>
      </c>
      <c r="B1752" s="5" t="inlineStr">
        <is>
          <t>IT</t>
        </is>
      </c>
      <c r="C1752" s="5" t="inlineStr">
        <is>
          <t>Customer Service</t>
        </is>
      </c>
      <c r="D1752" s="5" t="inlineStr">
        <is>
          <t>L2</t>
        </is>
      </c>
      <c r="E1752" s="5" t="n">
        <v>1</v>
      </c>
      <c r="F1752" s="5" t="n">
        <v>28200</v>
      </c>
      <c r="G1752" s="41" t="n">
        <v>41770</v>
      </c>
      <c r="H1752" s="41" t="n"/>
      <c r="I1752" s="42">
        <f>IF(H1752="",DATE(2099,12,31),H1752)</f>
        <v/>
      </c>
      <c r="J1752" s="23">
        <f>F1752*E1752</f>
        <v/>
      </c>
      <c r="K1752" s="23">
        <f>J1752*INDEX(Settings!$C$31:$C$36,MATCH(D1752,Settings!$B$31:$B$36,0))</f>
        <v/>
      </c>
      <c r="L1752" s="23">
        <f>J1752+K1752</f>
        <v/>
      </c>
      <c r="M1752" s="23">
        <f>MIN(L1752,Settings!$C$25)</f>
        <v/>
      </c>
      <c r="N1752" s="23">
        <f>IF(B1752="IT",L1752*Settings!$C$11+L1752*Settings!$C$12,M1752*Settings!$C$16+M1752*Settings!$C$17+L1752*Settings!$C$18+L1752*Settings!$C$19+L1752*Settings!$C$20+L1752*Settings!$C$21*Settings!$C$22)</f>
        <v/>
      </c>
      <c r="O1752" s="23">
        <f>IF(B1752="IT",J1752/Settings!$C$13,0)</f>
        <v/>
      </c>
      <c r="P1752" s="23">
        <f>L1752+N1752+O1752</f>
        <v/>
      </c>
    </row>
    <row r="1753">
      <c r="A1753" s="5" t="inlineStr">
        <is>
          <t>E02698</t>
        </is>
      </c>
      <c r="B1753" s="5" t="inlineStr">
        <is>
          <t>IT</t>
        </is>
      </c>
      <c r="C1753" s="5" t="inlineStr">
        <is>
          <t>Tech</t>
        </is>
      </c>
      <c r="D1753" s="5" t="inlineStr">
        <is>
          <t>L1</t>
        </is>
      </c>
      <c r="E1753" s="5" t="n">
        <v>1</v>
      </c>
      <c r="F1753" s="5" t="n">
        <v>31700</v>
      </c>
      <c r="G1753" s="41" t="n">
        <v>46009</v>
      </c>
      <c r="H1753" s="41" t="n">
        <v>46103</v>
      </c>
      <c r="I1753" s="42">
        <f>IF(H1753="",DATE(2099,12,31),H1753)</f>
        <v/>
      </c>
      <c r="J1753" s="23">
        <f>F1753*E1753</f>
        <v/>
      </c>
      <c r="K1753" s="23">
        <f>J1753*INDEX(Settings!$C$31:$C$36,MATCH(D1753,Settings!$B$31:$B$36,0))</f>
        <v/>
      </c>
      <c r="L1753" s="23">
        <f>J1753+K1753</f>
        <v/>
      </c>
      <c r="M1753" s="23">
        <f>MIN(L1753,Settings!$C$25)</f>
        <v/>
      </c>
      <c r="N1753" s="23">
        <f>IF(B1753="IT",L1753*Settings!$C$11+L1753*Settings!$C$12,M1753*Settings!$C$16+M1753*Settings!$C$17+L1753*Settings!$C$18+L1753*Settings!$C$19+L1753*Settings!$C$20+L1753*Settings!$C$21*Settings!$C$22)</f>
        <v/>
      </c>
      <c r="O1753" s="23">
        <f>IF(B1753="IT",J1753/Settings!$C$13,0)</f>
        <v/>
      </c>
      <c r="P1753" s="23">
        <f>L1753+N1753+O1753</f>
        <v/>
      </c>
    </row>
    <row r="1754">
      <c r="A1754" s="5" t="inlineStr">
        <is>
          <t>E02699</t>
        </is>
      </c>
      <c r="B1754" s="5" t="inlineStr">
        <is>
          <t>IT</t>
        </is>
      </c>
      <c r="C1754" s="5" t="inlineStr">
        <is>
          <t>Sales</t>
        </is>
      </c>
      <c r="D1754" s="5" t="inlineStr">
        <is>
          <t>L3</t>
        </is>
      </c>
      <c r="E1754" s="5" t="n">
        <v>0.8</v>
      </c>
      <c r="F1754" s="5" t="n">
        <v>42450</v>
      </c>
      <c r="G1754" s="41" t="n">
        <v>45574</v>
      </c>
      <c r="H1754" s="41" t="n"/>
      <c r="I1754" s="42">
        <f>IF(H1754="",DATE(2099,12,31),H1754)</f>
        <v/>
      </c>
      <c r="J1754" s="23">
        <f>F1754*E1754</f>
        <v/>
      </c>
      <c r="K1754" s="23">
        <f>J1754*INDEX(Settings!$C$31:$C$36,MATCH(D1754,Settings!$B$31:$B$36,0))</f>
        <v/>
      </c>
      <c r="L1754" s="23">
        <f>J1754+K1754</f>
        <v/>
      </c>
      <c r="M1754" s="23">
        <f>MIN(L1754,Settings!$C$25)</f>
        <v/>
      </c>
      <c r="N1754" s="23">
        <f>IF(B1754="IT",L1754*Settings!$C$11+L1754*Settings!$C$12,M1754*Settings!$C$16+M1754*Settings!$C$17+L1754*Settings!$C$18+L1754*Settings!$C$19+L1754*Settings!$C$20+L1754*Settings!$C$21*Settings!$C$22)</f>
        <v/>
      </c>
      <c r="O1754" s="23">
        <f>IF(B1754="IT",J1754/Settings!$C$13,0)</f>
        <v/>
      </c>
      <c r="P1754" s="23">
        <f>L1754+N1754+O1754</f>
        <v/>
      </c>
    </row>
    <row r="1755">
      <c r="A1755" s="5" t="inlineStr">
        <is>
          <t>E02700</t>
        </is>
      </c>
      <c r="B1755" s="5" t="inlineStr">
        <is>
          <t>PL</t>
        </is>
      </c>
      <c r="C1755" s="5" t="inlineStr">
        <is>
          <t>Finance</t>
        </is>
      </c>
      <c r="D1755" s="5" t="inlineStr">
        <is>
          <t>L1</t>
        </is>
      </c>
      <c r="E1755" s="5" t="n">
        <v>1</v>
      </c>
      <c r="F1755" s="5" t="n">
        <v>24100</v>
      </c>
      <c r="G1755" s="41" t="n">
        <v>45551</v>
      </c>
      <c r="H1755" s="41" t="n"/>
      <c r="I1755" s="42">
        <f>IF(H1755="",DATE(2099,12,31),H1755)</f>
        <v/>
      </c>
      <c r="J1755" s="23">
        <f>F1755*E1755</f>
        <v/>
      </c>
      <c r="K1755" s="23">
        <f>J1755*INDEX(Settings!$C$31:$C$36,MATCH(D1755,Settings!$B$31:$B$36,0))</f>
        <v/>
      </c>
      <c r="L1755" s="23">
        <f>J1755+K1755</f>
        <v/>
      </c>
      <c r="M1755" s="23">
        <f>MIN(L1755,Settings!$C$25)</f>
        <v/>
      </c>
      <c r="N1755" s="23">
        <f>IF(B1755="IT",L1755*Settings!$C$11+L1755*Settings!$C$12,M1755*Settings!$C$16+M1755*Settings!$C$17+L1755*Settings!$C$18+L1755*Settings!$C$19+L1755*Settings!$C$20+L1755*Settings!$C$21*Settings!$C$22)</f>
        <v/>
      </c>
      <c r="O1755" s="23">
        <f>IF(B1755="IT",J1755/Settings!$C$13,0)</f>
        <v/>
      </c>
      <c r="P1755" s="23">
        <f>L1755+N1755+O1755</f>
        <v/>
      </c>
    </row>
    <row r="1756">
      <c r="A1756" s="5" t="inlineStr">
        <is>
          <t>E02702</t>
        </is>
      </c>
      <c r="B1756" s="5" t="inlineStr">
        <is>
          <t>PL</t>
        </is>
      </c>
      <c r="C1756" s="5" t="inlineStr">
        <is>
          <t>Finance</t>
        </is>
      </c>
      <c r="D1756" s="5" t="inlineStr">
        <is>
          <t>L5</t>
        </is>
      </c>
      <c r="E1756" s="5" t="n">
        <v>1</v>
      </c>
      <c r="F1756" s="5" t="n">
        <v>54800</v>
      </c>
      <c r="G1756" s="41" t="n">
        <v>46090</v>
      </c>
      <c r="H1756" s="41" t="n"/>
      <c r="I1756" s="42">
        <f>IF(H1756="",DATE(2099,12,31),H1756)</f>
        <v/>
      </c>
      <c r="J1756" s="23">
        <f>F1756*E1756</f>
        <v/>
      </c>
      <c r="K1756" s="23">
        <f>J1756*INDEX(Settings!$C$31:$C$36,MATCH(D1756,Settings!$B$31:$B$36,0))</f>
        <v/>
      </c>
      <c r="L1756" s="23">
        <f>J1756+K1756</f>
        <v/>
      </c>
      <c r="M1756" s="23">
        <f>MIN(L1756,Settings!$C$25)</f>
        <v/>
      </c>
      <c r="N1756" s="23">
        <f>IF(B1756="IT",L1756*Settings!$C$11+L1756*Settings!$C$12,M1756*Settings!$C$16+M1756*Settings!$C$17+L1756*Settings!$C$18+L1756*Settings!$C$19+L1756*Settings!$C$20+L1756*Settings!$C$21*Settings!$C$22)</f>
        <v/>
      </c>
      <c r="O1756" s="23">
        <f>IF(B1756="IT",J1756/Settings!$C$13,0)</f>
        <v/>
      </c>
      <c r="P1756" s="23">
        <f>L1756+N1756+O1756</f>
        <v/>
      </c>
    </row>
    <row r="1757">
      <c r="A1757" s="5" t="inlineStr">
        <is>
          <t>E02705</t>
        </is>
      </c>
      <c r="B1757" s="5" t="inlineStr">
        <is>
          <t>IT</t>
        </is>
      </c>
      <c r="C1757" s="5" t="inlineStr">
        <is>
          <t>Tech</t>
        </is>
      </c>
      <c r="D1757" s="5" t="inlineStr">
        <is>
          <t>L2</t>
        </is>
      </c>
      <c r="E1757" s="5" t="n">
        <v>1</v>
      </c>
      <c r="F1757" s="5" t="n">
        <v>42600</v>
      </c>
      <c r="G1757" s="41" t="n">
        <v>43457</v>
      </c>
      <c r="H1757" s="41" t="n"/>
      <c r="I1757" s="42">
        <f>IF(H1757="",DATE(2099,12,31),H1757)</f>
        <v/>
      </c>
      <c r="J1757" s="23">
        <f>F1757*E1757</f>
        <v/>
      </c>
      <c r="K1757" s="23">
        <f>J1757*INDEX(Settings!$C$31:$C$36,MATCH(D1757,Settings!$B$31:$B$36,0))</f>
        <v/>
      </c>
      <c r="L1757" s="23">
        <f>J1757+K1757</f>
        <v/>
      </c>
      <c r="M1757" s="23">
        <f>MIN(L1757,Settings!$C$25)</f>
        <v/>
      </c>
      <c r="N1757" s="23">
        <f>IF(B1757="IT",L1757*Settings!$C$11+L1757*Settings!$C$12,M1757*Settings!$C$16+M1757*Settings!$C$17+L1757*Settings!$C$18+L1757*Settings!$C$19+L1757*Settings!$C$20+L1757*Settings!$C$21*Settings!$C$22)</f>
        <v/>
      </c>
      <c r="O1757" s="23">
        <f>IF(B1757="IT",J1757/Settings!$C$13,0)</f>
        <v/>
      </c>
      <c r="P1757" s="23">
        <f>L1757+N1757+O1757</f>
        <v/>
      </c>
    </row>
    <row r="1758">
      <c r="A1758" s="5" t="inlineStr">
        <is>
          <t>E02706</t>
        </is>
      </c>
      <c r="B1758" s="5" t="inlineStr">
        <is>
          <t>PL</t>
        </is>
      </c>
      <c r="C1758" s="5" t="inlineStr">
        <is>
          <t>Finance</t>
        </is>
      </c>
      <c r="D1758" s="5" t="inlineStr">
        <is>
          <t>L1</t>
        </is>
      </c>
      <c r="E1758" s="5" t="n">
        <v>1</v>
      </c>
      <c r="F1758" s="5" t="n">
        <v>19400</v>
      </c>
      <c r="G1758" s="41" t="n">
        <v>45638</v>
      </c>
      <c r="H1758" s="41" t="n"/>
      <c r="I1758" s="42">
        <f>IF(H1758="",DATE(2099,12,31),H1758)</f>
        <v/>
      </c>
      <c r="J1758" s="23">
        <f>F1758*E1758</f>
        <v/>
      </c>
      <c r="K1758" s="23">
        <f>J1758*INDEX(Settings!$C$31:$C$36,MATCH(D1758,Settings!$B$31:$B$36,0))</f>
        <v/>
      </c>
      <c r="L1758" s="23">
        <f>J1758+K1758</f>
        <v/>
      </c>
      <c r="M1758" s="23">
        <f>MIN(L1758,Settings!$C$25)</f>
        <v/>
      </c>
      <c r="N1758" s="23">
        <f>IF(B1758="IT",L1758*Settings!$C$11+L1758*Settings!$C$12,M1758*Settings!$C$16+M1758*Settings!$C$17+L1758*Settings!$C$18+L1758*Settings!$C$19+L1758*Settings!$C$20+L1758*Settings!$C$21*Settings!$C$22)</f>
        <v/>
      </c>
      <c r="O1758" s="23">
        <f>IF(B1758="IT",J1758/Settings!$C$13,0)</f>
        <v/>
      </c>
      <c r="P1758" s="23">
        <f>L1758+N1758+O1758</f>
        <v/>
      </c>
    </row>
    <row r="1759">
      <c r="A1759" s="5" t="inlineStr">
        <is>
          <t>E02707</t>
        </is>
      </c>
      <c r="B1759" s="5" t="inlineStr">
        <is>
          <t>IT</t>
        </is>
      </c>
      <c r="C1759" s="5" t="inlineStr">
        <is>
          <t>Operations</t>
        </is>
      </c>
      <c r="D1759" s="5" t="inlineStr">
        <is>
          <t>L1</t>
        </is>
      </c>
      <c r="E1759" s="5" t="n">
        <v>1</v>
      </c>
      <c r="F1759" s="5" t="n">
        <v>26650</v>
      </c>
      <c r="G1759" s="41" t="n">
        <v>42739</v>
      </c>
      <c r="H1759" s="41" t="n"/>
      <c r="I1759" s="42">
        <f>IF(H1759="",DATE(2099,12,31),H1759)</f>
        <v/>
      </c>
      <c r="J1759" s="23">
        <f>F1759*E1759</f>
        <v/>
      </c>
      <c r="K1759" s="23">
        <f>J1759*INDEX(Settings!$C$31:$C$36,MATCH(D1759,Settings!$B$31:$B$36,0))</f>
        <v/>
      </c>
      <c r="L1759" s="23">
        <f>J1759+K1759</f>
        <v/>
      </c>
      <c r="M1759" s="23">
        <f>MIN(L1759,Settings!$C$25)</f>
        <v/>
      </c>
      <c r="N1759" s="23">
        <f>IF(B1759="IT",L1759*Settings!$C$11+L1759*Settings!$C$12,M1759*Settings!$C$16+M1759*Settings!$C$17+L1759*Settings!$C$18+L1759*Settings!$C$19+L1759*Settings!$C$20+L1759*Settings!$C$21*Settings!$C$22)</f>
        <v/>
      </c>
      <c r="O1759" s="23">
        <f>IF(B1759="IT",J1759/Settings!$C$13,0)</f>
        <v/>
      </c>
      <c r="P1759" s="23">
        <f>L1759+N1759+O1759</f>
        <v/>
      </c>
    </row>
    <row r="1760">
      <c r="A1760" s="5" t="inlineStr">
        <is>
          <t>E02708</t>
        </is>
      </c>
      <c r="B1760" s="5" t="inlineStr">
        <is>
          <t>IT</t>
        </is>
      </c>
      <c r="C1760" s="5" t="inlineStr">
        <is>
          <t>Operations</t>
        </is>
      </c>
      <c r="D1760" s="5" t="inlineStr">
        <is>
          <t>L2</t>
        </is>
      </c>
      <c r="E1760" s="5" t="n">
        <v>1</v>
      </c>
      <c r="F1760" s="5" t="n">
        <v>29000</v>
      </c>
      <c r="G1760" s="41" t="n">
        <v>43961</v>
      </c>
      <c r="H1760" s="41" t="n">
        <v>45917</v>
      </c>
      <c r="I1760" s="42">
        <f>IF(H1760="",DATE(2099,12,31),H1760)</f>
        <v/>
      </c>
      <c r="J1760" s="23">
        <f>F1760*E1760</f>
        <v/>
      </c>
      <c r="K1760" s="23">
        <f>J1760*INDEX(Settings!$C$31:$C$36,MATCH(D1760,Settings!$B$31:$B$36,0))</f>
        <v/>
      </c>
      <c r="L1760" s="23">
        <f>J1760+K1760</f>
        <v/>
      </c>
      <c r="M1760" s="23">
        <f>MIN(L1760,Settings!$C$25)</f>
        <v/>
      </c>
      <c r="N1760" s="23">
        <f>IF(B1760="IT",L1760*Settings!$C$11+L1760*Settings!$C$12,M1760*Settings!$C$16+M1760*Settings!$C$17+L1760*Settings!$C$18+L1760*Settings!$C$19+L1760*Settings!$C$20+L1760*Settings!$C$21*Settings!$C$22)</f>
        <v/>
      </c>
      <c r="O1760" s="23">
        <f>IF(B1760="IT",J1760/Settings!$C$13,0)</f>
        <v/>
      </c>
      <c r="P1760" s="23">
        <f>L1760+N1760+O1760</f>
        <v/>
      </c>
    </row>
    <row r="1761">
      <c r="A1761" s="5" t="inlineStr">
        <is>
          <t>E02709</t>
        </is>
      </c>
      <c r="B1761" s="5" t="inlineStr">
        <is>
          <t>PL</t>
        </is>
      </c>
      <c r="C1761" s="5" t="inlineStr">
        <is>
          <t>Operations</t>
        </is>
      </c>
      <c r="D1761" s="5" t="inlineStr">
        <is>
          <t>L2</t>
        </is>
      </c>
      <c r="E1761" s="5" t="n">
        <v>1</v>
      </c>
      <c r="F1761" s="5" t="n">
        <v>23450</v>
      </c>
      <c r="G1761" s="41" t="n">
        <v>45980</v>
      </c>
      <c r="H1761" s="41" t="n"/>
      <c r="I1761" s="42">
        <f>IF(H1761="",DATE(2099,12,31),H1761)</f>
        <v/>
      </c>
      <c r="J1761" s="23">
        <f>F1761*E1761</f>
        <v/>
      </c>
      <c r="K1761" s="23">
        <f>J1761*INDEX(Settings!$C$31:$C$36,MATCH(D1761,Settings!$B$31:$B$36,0))</f>
        <v/>
      </c>
      <c r="L1761" s="23">
        <f>J1761+K1761</f>
        <v/>
      </c>
      <c r="M1761" s="23">
        <f>MIN(L1761,Settings!$C$25)</f>
        <v/>
      </c>
      <c r="N1761" s="23">
        <f>IF(B1761="IT",L1761*Settings!$C$11+L1761*Settings!$C$12,M1761*Settings!$C$16+M1761*Settings!$C$17+L1761*Settings!$C$18+L1761*Settings!$C$19+L1761*Settings!$C$20+L1761*Settings!$C$21*Settings!$C$22)</f>
        <v/>
      </c>
      <c r="O1761" s="23">
        <f>IF(B1761="IT",J1761/Settings!$C$13,0)</f>
        <v/>
      </c>
      <c r="P1761" s="23">
        <f>L1761+N1761+O1761</f>
        <v/>
      </c>
    </row>
    <row r="1762">
      <c r="A1762" s="5" t="inlineStr">
        <is>
          <t>E02710</t>
        </is>
      </c>
      <c r="B1762" s="5" t="inlineStr">
        <is>
          <t>IT</t>
        </is>
      </c>
      <c r="C1762" s="5" t="inlineStr">
        <is>
          <t>Operations</t>
        </is>
      </c>
      <c r="D1762" s="5" t="inlineStr">
        <is>
          <t>L2</t>
        </is>
      </c>
      <c r="E1762" s="5" t="n">
        <v>1</v>
      </c>
      <c r="F1762" s="5" t="n">
        <v>27600</v>
      </c>
      <c r="G1762" s="41" t="n">
        <v>45078</v>
      </c>
      <c r="H1762" s="41" t="n">
        <v>46138</v>
      </c>
      <c r="I1762" s="42">
        <f>IF(H1762="",DATE(2099,12,31),H1762)</f>
        <v/>
      </c>
      <c r="J1762" s="23">
        <f>F1762*E1762</f>
        <v/>
      </c>
      <c r="K1762" s="23">
        <f>J1762*INDEX(Settings!$C$31:$C$36,MATCH(D1762,Settings!$B$31:$B$36,0))</f>
        <v/>
      </c>
      <c r="L1762" s="23">
        <f>J1762+K1762</f>
        <v/>
      </c>
      <c r="M1762" s="23">
        <f>MIN(L1762,Settings!$C$25)</f>
        <v/>
      </c>
      <c r="N1762" s="23">
        <f>IF(B1762="IT",L1762*Settings!$C$11+L1762*Settings!$C$12,M1762*Settings!$C$16+M1762*Settings!$C$17+L1762*Settings!$C$18+L1762*Settings!$C$19+L1762*Settings!$C$20+L1762*Settings!$C$21*Settings!$C$22)</f>
        <v/>
      </c>
      <c r="O1762" s="23">
        <f>IF(B1762="IT",J1762/Settings!$C$13,0)</f>
        <v/>
      </c>
      <c r="P1762" s="23">
        <f>L1762+N1762+O1762</f>
        <v/>
      </c>
    </row>
    <row r="1763">
      <c r="A1763" s="5" t="inlineStr">
        <is>
          <t>E02712</t>
        </is>
      </c>
      <c r="B1763" s="5" t="inlineStr">
        <is>
          <t>IT</t>
        </is>
      </c>
      <c r="C1763" s="5" t="inlineStr">
        <is>
          <t>Tech</t>
        </is>
      </c>
      <c r="D1763" s="5" t="inlineStr">
        <is>
          <t>L2</t>
        </is>
      </c>
      <c r="E1763" s="5" t="n">
        <v>1</v>
      </c>
      <c r="F1763" s="5" t="n">
        <v>46000</v>
      </c>
      <c r="G1763" s="41" t="n">
        <v>45007</v>
      </c>
      <c r="H1763" s="41" t="n"/>
      <c r="I1763" s="42">
        <f>IF(H1763="",DATE(2099,12,31),H1763)</f>
        <v/>
      </c>
      <c r="J1763" s="23">
        <f>F1763*E1763</f>
        <v/>
      </c>
      <c r="K1763" s="23">
        <f>J1763*INDEX(Settings!$C$31:$C$36,MATCH(D1763,Settings!$B$31:$B$36,0))</f>
        <v/>
      </c>
      <c r="L1763" s="23">
        <f>J1763+K1763</f>
        <v/>
      </c>
      <c r="M1763" s="23">
        <f>MIN(L1763,Settings!$C$25)</f>
        <v/>
      </c>
      <c r="N1763" s="23">
        <f>IF(B1763="IT",L1763*Settings!$C$11+L1763*Settings!$C$12,M1763*Settings!$C$16+M1763*Settings!$C$17+L1763*Settings!$C$18+L1763*Settings!$C$19+L1763*Settings!$C$20+L1763*Settings!$C$21*Settings!$C$22)</f>
        <v/>
      </c>
      <c r="O1763" s="23">
        <f>IF(B1763="IT",J1763/Settings!$C$13,0)</f>
        <v/>
      </c>
      <c r="P1763" s="23">
        <f>L1763+N1763+O1763</f>
        <v/>
      </c>
    </row>
    <row r="1764">
      <c r="A1764" s="5" t="inlineStr">
        <is>
          <t>E02713</t>
        </is>
      </c>
      <c r="B1764" s="5" t="inlineStr">
        <is>
          <t>PL</t>
        </is>
      </c>
      <c r="C1764" s="5" t="inlineStr">
        <is>
          <t>Operations</t>
        </is>
      </c>
      <c r="D1764" s="5" t="inlineStr">
        <is>
          <t>L1</t>
        </is>
      </c>
      <c r="E1764" s="5" t="n">
        <v>1</v>
      </c>
      <c r="F1764" s="5" t="n">
        <v>19400</v>
      </c>
      <c r="G1764" s="41" t="n">
        <v>43343</v>
      </c>
      <c r="H1764" s="41" t="n"/>
      <c r="I1764" s="42">
        <f>IF(H1764="",DATE(2099,12,31),H1764)</f>
        <v/>
      </c>
      <c r="J1764" s="23">
        <f>F1764*E1764</f>
        <v/>
      </c>
      <c r="K1764" s="23">
        <f>J1764*INDEX(Settings!$C$31:$C$36,MATCH(D1764,Settings!$B$31:$B$36,0))</f>
        <v/>
      </c>
      <c r="L1764" s="23">
        <f>J1764+K1764</f>
        <v/>
      </c>
      <c r="M1764" s="23">
        <f>MIN(L1764,Settings!$C$25)</f>
        <v/>
      </c>
      <c r="N1764" s="23">
        <f>IF(B1764="IT",L1764*Settings!$C$11+L1764*Settings!$C$12,M1764*Settings!$C$16+M1764*Settings!$C$17+L1764*Settings!$C$18+L1764*Settings!$C$19+L1764*Settings!$C$20+L1764*Settings!$C$21*Settings!$C$22)</f>
        <v/>
      </c>
      <c r="O1764" s="23">
        <f>IF(B1764="IT",J1764/Settings!$C$13,0)</f>
        <v/>
      </c>
      <c r="P1764" s="23">
        <f>L1764+N1764+O1764</f>
        <v/>
      </c>
    </row>
    <row r="1765">
      <c r="A1765" s="5" t="inlineStr">
        <is>
          <t>E02714</t>
        </is>
      </c>
      <c r="B1765" s="5" t="inlineStr">
        <is>
          <t>PL</t>
        </is>
      </c>
      <c r="C1765" s="5" t="inlineStr">
        <is>
          <t>Customer Service</t>
        </is>
      </c>
      <c r="D1765" s="5" t="inlineStr">
        <is>
          <t>L4</t>
        </is>
      </c>
      <c r="E1765" s="5" t="n">
        <v>1</v>
      </c>
      <c r="F1765" s="5" t="n">
        <v>45000</v>
      </c>
      <c r="G1765" s="41" t="n">
        <v>45156</v>
      </c>
      <c r="H1765" s="41" t="n"/>
      <c r="I1765" s="42">
        <f>IF(H1765="",DATE(2099,12,31),H1765)</f>
        <v/>
      </c>
      <c r="J1765" s="23">
        <f>F1765*E1765</f>
        <v/>
      </c>
      <c r="K1765" s="23">
        <f>J1765*INDEX(Settings!$C$31:$C$36,MATCH(D1765,Settings!$B$31:$B$36,0))</f>
        <v/>
      </c>
      <c r="L1765" s="23">
        <f>J1765+K1765</f>
        <v/>
      </c>
      <c r="M1765" s="23">
        <f>MIN(L1765,Settings!$C$25)</f>
        <v/>
      </c>
      <c r="N1765" s="23">
        <f>IF(B1765="IT",L1765*Settings!$C$11+L1765*Settings!$C$12,M1765*Settings!$C$16+M1765*Settings!$C$17+L1765*Settings!$C$18+L1765*Settings!$C$19+L1765*Settings!$C$20+L1765*Settings!$C$21*Settings!$C$22)</f>
        <v/>
      </c>
      <c r="O1765" s="23">
        <f>IF(B1765="IT",J1765/Settings!$C$13,0)</f>
        <v/>
      </c>
      <c r="P1765" s="23">
        <f>L1765+N1765+O1765</f>
        <v/>
      </c>
    </row>
    <row r="1766">
      <c r="A1766" s="5" t="inlineStr">
        <is>
          <t>E02715</t>
        </is>
      </c>
      <c r="B1766" s="5" t="inlineStr">
        <is>
          <t>PL</t>
        </is>
      </c>
      <c r="C1766" s="5" t="inlineStr">
        <is>
          <t>Tech</t>
        </is>
      </c>
      <c r="D1766" s="5" t="inlineStr">
        <is>
          <t>L2</t>
        </is>
      </c>
      <c r="E1766" s="5" t="n">
        <v>1</v>
      </c>
      <c r="F1766" s="5" t="n">
        <v>28500</v>
      </c>
      <c r="G1766" s="41" t="n">
        <v>45473</v>
      </c>
      <c r="H1766" s="41" t="n"/>
      <c r="I1766" s="42">
        <f>IF(H1766="",DATE(2099,12,31),H1766)</f>
        <v/>
      </c>
      <c r="J1766" s="23">
        <f>F1766*E1766</f>
        <v/>
      </c>
      <c r="K1766" s="23">
        <f>J1766*INDEX(Settings!$C$31:$C$36,MATCH(D1766,Settings!$B$31:$B$36,0))</f>
        <v/>
      </c>
      <c r="L1766" s="23">
        <f>J1766+K1766</f>
        <v/>
      </c>
      <c r="M1766" s="23">
        <f>MIN(L1766,Settings!$C$25)</f>
        <v/>
      </c>
      <c r="N1766" s="23">
        <f>IF(B1766="IT",L1766*Settings!$C$11+L1766*Settings!$C$12,M1766*Settings!$C$16+M1766*Settings!$C$17+L1766*Settings!$C$18+L1766*Settings!$C$19+L1766*Settings!$C$20+L1766*Settings!$C$21*Settings!$C$22)</f>
        <v/>
      </c>
      <c r="O1766" s="23">
        <f>IF(B1766="IT",J1766/Settings!$C$13,0)</f>
        <v/>
      </c>
      <c r="P1766" s="23">
        <f>L1766+N1766+O1766</f>
        <v/>
      </c>
    </row>
    <row r="1767">
      <c r="A1767" s="5" t="inlineStr">
        <is>
          <t>E02716</t>
        </is>
      </c>
      <c r="B1767" s="5" t="inlineStr">
        <is>
          <t>IT</t>
        </is>
      </c>
      <c r="C1767" s="5" t="inlineStr">
        <is>
          <t>Customer Service</t>
        </is>
      </c>
      <c r="D1767" s="5" t="inlineStr">
        <is>
          <t>L1</t>
        </is>
      </c>
      <c r="E1767" s="5" t="n">
        <v>1</v>
      </c>
      <c r="F1767" s="5" t="n">
        <v>22400</v>
      </c>
      <c r="G1767" s="41" t="n">
        <v>45859</v>
      </c>
      <c r="H1767" s="41" t="n"/>
      <c r="I1767" s="42">
        <f>IF(H1767="",DATE(2099,12,31),H1767)</f>
        <v/>
      </c>
      <c r="J1767" s="23">
        <f>F1767*E1767</f>
        <v/>
      </c>
      <c r="K1767" s="23">
        <f>J1767*INDEX(Settings!$C$31:$C$36,MATCH(D1767,Settings!$B$31:$B$36,0))</f>
        <v/>
      </c>
      <c r="L1767" s="23">
        <f>J1767+K1767</f>
        <v/>
      </c>
      <c r="M1767" s="23">
        <f>MIN(L1767,Settings!$C$25)</f>
        <v/>
      </c>
      <c r="N1767" s="23">
        <f>IF(B1767="IT",L1767*Settings!$C$11+L1767*Settings!$C$12,M1767*Settings!$C$16+M1767*Settings!$C$17+L1767*Settings!$C$18+L1767*Settings!$C$19+L1767*Settings!$C$20+L1767*Settings!$C$21*Settings!$C$22)</f>
        <v/>
      </c>
      <c r="O1767" s="23">
        <f>IF(B1767="IT",J1767/Settings!$C$13,0)</f>
        <v/>
      </c>
      <c r="P1767" s="23">
        <f>L1767+N1767+O1767</f>
        <v/>
      </c>
    </row>
    <row r="1768">
      <c r="A1768" s="5" t="inlineStr">
        <is>
          <t>E02718</t>
        </is>
      </c>
      <c r="B1768" s="5" t="inlineStr">
        <is>
          <t>IT</t>
        </is>
      </c>
      <c r="C1768" s="5" t="inlineStr">
        <is>
          <t>Sales</t>
        </is>
      </c>
      <c r="D1768" s="5" t="inlineStr">
        <is>
          <t>L1</t>
        </is>
      </c>
      <c r="E1768" s="5" t="n">
        <v>1</v>
      </c>
      <c r="F1768" s="5" t="n">
        <v>26700</v>
      </c>
      <c r="G1768" s="41" t="n">
        <v>45182</v>
      </c>
      <c r="H1768" s="41" t="n"/>
      <c r="I1768" s="42">
        <f>IF(H1768="",DATE(2099,12,31),H1768)</f>
        <v/>
      </c>
      <c r="J1768" s="23">
        <f>F1768*E1768</f>
        <v/>
      </c>
      <c r="K1768" s="23">
        <f>J1768*INDEX(Settings!$C$31:$C$36,MATCH(D1768,Settings!$B$31:$B$36,0))</f>
        <v/>
      </c>
      <c r="L1768" s="23">
        <f>J1768+K1768</f>
        <v/>
      </c>
      <c r="M1768" s="23">
        <f>MIN(L1768,Settings!$C$25)</f>
        <v/>
      </c>
      <c r="N1768" s="23">
        <f>IF(B1768="IT",L1768*Settings!$C$11+L1768*Settings!$C$12,M1768*Settings!$C$16+M1768*Settings!$C$17+L1768*Settings!$C$18+L1768*Settings!$C$19+L1768*Settings!$C$20+L1768*Settings!$C$21*Settings!$C$22)</f>
        <v/>
      </c>
      <c r="O1768" s="23">
        <f>IF(B1768="IT",J1768/Settings!$C$13,0)</f>
        <v/>
      </c>
      <c r="P1768" s="23">
        <f>L1768+N1768+O1768</f>
        <v/>
      </c>
    </row>
    <row r="1769">
      <c r="A1769" s="5" t="inlineStr">
        <is>
          <t>E02719</t>
        </is>
      </c>
      <c r="B1769" s="5" t="inlineStr">
        <is>
          <t>IT</t>
        </is>
      </c>
      <c r="C1769" s="5" t="inlineStr">
        <is>
          <t>Operations</t>
        </is>
      </c>
      <c r="D1769" s="5" t="inlineStr">
        <is>
          <t>L5</t>
        </is>
      </c>
      <c r="E1769" s="5" t="n">
        <v>1</v>
      </c>
      <c r="F1769" s="5" t="n">
        <v>57300</v>
      </c>
      <c r="G1769" s="41" t="n">
        <v>46130</v>
      </c>
      <c r="H1769" s="41" t="n"/>
      <c r="I1769" s="42">
        <f>IF(H1769="",DATE(2099,12,31),H1769)</f>
        <v/>
      </c>
      <c r="J1769" s="23">
        <f>F1769*E1769</f>
        <v/>
      </c>
      <c r="K1769" s="23">
        <f>J1769*INDEX(Settings!$C$31:$C$36,MATCH(D1769,Settings!$B$31:$B$36,0))</f>
        <v/>
      </c>
      <c r="L1769" s="23">
        <f>J1769+K1769</f>
        <v/>
      </c>
      <c r="M1769" s="23">
        <f>MIN(L1769,Settings!$C$25)</f>
        <v/>
      </c>
      <c r="N1769" s="23">
        <f>IF(B1769="IT",L1769*Settings!$C$11+L1769*Settings!$C$12,M1769*Settings!$C$16+M1769*Settings!$C$17+L1769*Settings!$C$18+L1769*Settings!$C$19+L1769*Settings!$C$20+L1769*Settings!$C$21*Settings!$C$22)</f>
        <v/>
      </c>
      <c r="O1769" s="23">
        <f>IF(B1769="IT",J1769/Settings!$C$13,0)</f>
        <v/>
      </c>
      <c r="P1769" s="23">
        <f>L1769+N1769+O1769</f>
        <v/>
      </c>
    </row>
    <row r="1770">
      <c r="A1770" s="5" t="inlineStr">
        <is>
          <t>E02722</t>
        </is>
      </c>
      <c r="B1770" s="5" t="inlineStr">
        <is>
          <t>IT</t>
        </is>
      </c>
      <c r="C1770" s="5" t="inlineStr">
        <is>
          <t>Operations</t>
        </is>
      </c>
      <c r="D1770" s="5" t="inlineStr">
        <is>
          <t>L2</t>
        </is>
      </c>
      <c r="E1770" s="5" t="n">
        <v>1</v>
      </c>
      <c r="F1770" s="5" t="n">
        <v>34150</v>
      </c>
      <c r="G1770" s="41" t="n">
        <v>43100</v>
      </c>
      <c r="H1770" s="41" t="n"/>
      <c r="I1770" s="42">
        <f>IF(H1770="",DATE(2099,12,31),H1770)</f>
        <v/>
      </c>
      <c r="J1770" s="23">
        <f>F1770*E1770</f>
        <v/>
      </c>
      <c r="K1770" s="23">
        <f>J1770*INDEX(Settings!$C$31:$C$36,MATCH(D1770,Settings!$B$31:$B$36,0))</f>
        <v/>
      </c>
      <c r="L1770" s="23">
        <f>J1770+K1770</f>
        <v/>
      </c>
      <c r="M1770" s="23">
        <f>MIN(L1770,Settings!$C$25)</f>
        <v/>
      </c>
      <c r="N1770" s="23">
        <f>IF(B1770="IT",L1770*Settings!$C$11+L1770*Settings!$C$12,M1770*Settings!$C$16+M1770*Settings!$C$17+L1770*Settings!$C$18+L1770*Settings!$C$19+L1770*Settings!$C$20+L1770*Settings!$C$21*Settings!$C$22)</f>
        <v/>
      </c>
      <c r="O1770" s="23">
        <f>IF(B1770="IT",J1770/Settings!$C$13,0)</f>
        <v/>
      </c>
      <c r="P1770" s="23">
        <f>L1770+N1770+O1770</f>
        <v/>
      </c>
    </row>
    <row r="1771">
      <c r="A1771" s="5" t="inlineStr">
        <is>
          <t>E02723</t>
        </is>
      </c>
      <c r="B1771" s="5" t="inlineStr">
        <is>
          <t>IT</t>
        </is>
      </c>
      <c r="C1771" s="5" t="inlineStr">
        <is>
          <t>Operations</t>
        </is>
      </c>
      <c r="D1771" s="5" t="inlineStr">
        <is>
          <t>L3</t>
        </is>
      </c>
      <c r="E1771" s="5" t="n">
        <v>1</v>
      </c>
      <c r="F1771" s="5" t="n">
        <v>43200</v>
      </c>
      <c r="G1771" s="41" t="n">
        <v>42871</v>
      </c>
      <c r="H1771" s="41" t="n">
        <v>45987</v>
      </c>
      <c r="I1771" s="42">
        <f>IF(H1771="",DATE(2099,12,31),H1771)</f>
        <v/>
      </c>
      <c r="J1771" s="23">
        <f>F1771*E1771</f>
        <v/>
      </c>
      <c r="K1771" s="23">
        <f>J1771*INDEX(Settings!$C$31:$C$36,MATCH(D1771,Settings!$B$31:$B$36,0))</f>
        <v/>
      </c>
      <c r="L1771" s="23">
        <f>J1771+K1771</f>
        <v/>
      </c>
      <c r="M1771" s="23">
        <f>MIN(L1771,Settings!$C$25)</f>
        <v/>
      </c>
      <c r="N1771" s="23">
        <f>IF(B1771="IT",L1771*Settings!$C$11+L1771*Settings!$C$12,M1771*Settings!$C$16+M1771*Settings!$C$17+L1771*Settings!$C$18+L1771*Settings!$C$19+L1771*Settings!$C$20+L1771*Settings!$C$21*Settings!$C$22)</f>
        <v/>
      </c>
      <c r="O1771" s="23">
        <f>IF(B1771="IT",J1771/Settings!$C$13,0)</f>
        <v/>
      </c>
      <c r="P1771" s="23">
        <f>L1771+N1771+O1771</f>
        <v/>
      </c>
    </row>
    <row r="1772">
      <c r="A1772" s="5" t="inlineStr">
        <is>
          <t>E02724</t>
        </is>
      </c>
      <c r="B1772" s="5" t="inlineStr">
        <is>
          <t>PL</t>
        </is>
      </c>
      <c r="C1772" s="5" t="inlineStr">
        <is>
          <t>Operations</t>
        </is>
      </c>
      <c r="D1772" s="5" t="inlineStr">
        <is>
          <t>L1</t>
        </is>
      </c>
      <c r="E1772" s="5" t="n">
        <v>1</v>
      </c>
      <c r="F1772" s="5" t="n">
        <v>18500</v>
      </c>
      <c r="G1772" s="41" t="n">
        <v>45709</v>
      </c>
      <c r="H1772" s="41" t="n"/>
      <c r="I1772" s="42">
        <f>IF(H1772="",DATE(2099,12,31),H1772)</f>
        <v/>
      </c>
      <c r="J1772" s="23">
        <f>F1772*E1772</f>
        <v/>
      </c>
      <c r="K1772" s="23">
        <f>J1772*INDEX(Settings!$C$31:$C$36,MATCH(D1772,Settings!$B$31:$B$36,0))</f>
        <v/>
      </c>
      <c r="L1772" s="23">
        <f>J1772+K1772</f>
        <v/>
      </c>
      <c r="M1772" s="23">
        <f>MIN(L1772,Settings!$C$25)</f>
        <v/>
      </c>
      <c r="N1772" s="23">
        <f>IF(B1772="IT",L1772*Settings!$C$11+L1772*Settings!$C$12,M1772*Settings!$C$16+M1772*Settings!$C$17+L1772*Settings!$C$18+L1772*Settings!$C$19+L1772*Settings!$C$20+L1772*Settings!$C$21*Settings!$C$22)</f>
        <v/>
      </c>
      <c r="O1772" s="23">
        <f>IF(B1772="IT",J1772/Settings!$C$13,0)</f>
        <v/>
      </c>
      <c r="P1772" s="23">
        <f>L1772+N1772+O1772</f>
        <v/>
      </c>
    </row>
    <row r="1773">
      <c r="A1773" s="5" t="inlineStr">
        <is>
          <t>E02726</t>
        </is>
      </c>
      <c r="B1773" s="5" t="inlineStr">
        <is>
          <t>IT</t>
        </is>
      </c>
      <c r="C1773" s="5" t="inlineStr">
        <is>
          <t>Customer Service</t>
        </is>
      </c>
      <c r="D1773" s="5" t="inlineStr">
        <is>
          <t>L2</t>
        </is>
      </c>
      <c r="E1773" s="5" t="n">
        <v>1</v>
      </c>
      <c r="F1773" s="5" t="n">
        <v>27550</v>
      </c>
      <c r="G1773" s="41" t="n">
        <v>44895</v>
      </c>
      <c r="H1773" s="41" t="n"/>
      <c r="I1773" s="42">
        <f>IF(H1773="",DATE(2099,12,31),H1773)</f>
        <v/>
      </c>
      <c r="J1773" s="23">
        <f>F1773*E1773</f>
        <v/>
      </c>
      <c r="K1773" s="23">
        <f>J1773*INDEX(Settings!$C$31:$C$36,MATCH(D1773,Settings!$B$31:$B$36,0))</f>
        <v/>
      </c>
      <c r="L1773" s="23">
        <f>J1773+K1773</f>
        <v/>
      </c>
      <c r="M1773" s="23">
        <f>MIN(L1773,Settings!$C$25)</f>
        <v/>
      </c>
      <c r="N1773" s="23">
        <f>IF(B1773="IT",L1773*Settings!$C$11+L1773*Settings!$C$12,M1773*Settings!$C$16+M1773*Settings!$C$17+L1773*Settings!$C$18+L1773*Settings!$C$19+L1773*Settings!$C$20+L1773*Settings!$C$21*Settings!$C$22)</f>
        <v/>
      </c>
      <c r="O1773" s="23">
        <f>IF(B1773="IT",J1773/Settings!$C$13,0)</f>
        <v/>
      </c>
      <c r="P1773" s="23">
        <f>L1773+N1773+O1773</f>
        <v/>
      </c>
    </row>
    <row r="1774">
      <c r="A1774" s="5" t="inlineStr">
        <is>
          <t>E02727</t>
        </is>
      </c>
      <c r="B1774" s="5" t="inlineStr">
        <is>
          <t>IT</t>
        </is>
      </c>
      <c r="C1774" s="5" t="inlineStr">
        <is>
          <t>Finance</t>
        </is>
      </c>
      <c r="D1774" s="5" t="inlineStr">
        <is>
          <t>L3</t>
        </is>
      </c>
      <c r="E1774" s="5" t="n">
        <v>1</v>
      </c>
      <c r="F1774" s="5" t="n">
        <v>38050</v>
      </c>
      <c r="G1774" s="41" t="n">
        <v>43873</v>
      </c>
      <c r="H1774" s="41" t="n"/>
      <c r="I1774" s="42">
        <f>IF(H1774="",DATE(2099,12,31),H1774)</f>
        <v/>
      </c>
      <c r="J1774" s="23">
        <f>F1774*E1774</f>
        <v/>
      </c>
      <c r="K1774" s="23">
        <f>J1774*INDEX(Settings!$C$31:$C$36,MATCH(D1774,Settings!$B$31:$B$36,0))</f>
        <v/>
      </c>
      <c r="L1774" s="23">
        <f>J1774+K1774</f>
        <v/>
      </c>
      <c r="M1774" s="23">
        <f>MIN(L1774,Settings!$C$25)</f>
        <v/>
      </c>
      <c r="N1774" s="23">
        <f>IF(B1774="IT",L1774*Settings!$C$11+L1774*Settings!$C$12,M1774*Settings!$C$16+M1774*Settings!$C$17+L1774*Settings!$C$18+L1774*Settings!$C$19+L1774*Settings!$C$20+L1774*Settings!$C$21*Settings!$C$22)</f>
        <v/>
      </c>
      <c r="O1774" s="23">
        <f>IF(B1774="IT",J1774/Settings!$C$13,0)</f>
        <v/>
      </c>
      <c r="P1774" s="23">
        <f>L1774+N1774+O1774</f>
        <v/>
      </c>
    </row>
    <row r="1775">
      <c r="A1775" s="5" t="inlineStr">
        <is>
          <t>E02728</t>
        </is>
      </c>
      <c r="B1775" s="5" t="inlineStr">
        <is>
          <t>PL</t>
        </is>
      </c>
      <c r="C1775" s="5" t="inlineStr">
        <is>
          <t>Operations</t>
        </is>
      </c>
      <c r="D1775" s="5" t="inlineStr">
        <is>
          <t>L3</t>
        </is>
      </c>
      <c r="E1775" s="5" t="n">
        <v>1</v>
      </c>
      <c r="F1775" s="5" t="n">
        <v>29800</v>
      </c>
      <c r="G1775" s="41" t="n">
        <v>44915</v>
      </c>
      <c r="H1775" s="41" t="n"/>
      <c r="I1775" s="42">
        <f>IF(H1775="",DATE(2099,12,31),H1775)</f>
        <v/>
      </c>
      <c r="J1775" s="23">
        <f>F1775*E1775</f>
        <v/>
      </c>
      <c r="K1775" s="23">
        <f>J1775*INDEX(Settings!$C$31:$C$36,MATCH(D1775,Settings!$B$31:$B$36,0))</f>
        <v/>
      </c>
      <c r="L1775" s="23">
        <f>J1775+K1775</f>
        <v/>
      </c>
      <c r="M1775" s="23">
        <f>MIN(L1775,Settings!$C$25)</f>
        <v/>
      </c>
      <c r="N1775" s="23">
        <f>IF(B1775="IT",L1775*Settings!$C$11+L1775*Settings!$C$12,M1775*Settings!$C$16+M1775*Settings!$C$17+L1775*Settings!$C$18+L1775*Settings!$C$19+L1775*Settings!$C$20+L1775*Settings!$C$21*Settings!$C$22)</f>
        <v/>
      </c>
      <c r="O1775" s="23">
        <f>IF(B1775="IT",J1775/Settings!$C$13,0)</f>
        <v/>
      </c>
      <c r="P1775" s="23">
        <f>L1775+N1775+O1775</f>
        <v/>
      </c>
    </row>
    <row r="1776">
      <c r="A1776" s="5" t="inlineStr">
        <is>
          <t>E02729</t>
        </is>
      </c>
      <c r="B1776" s="5" t="inlineStr">
        <is>
          <t>IT</t>
        </is>
      </c>
      <c r="C1776" s="5" t="inlineStr">
        <is>
          <t>Operations</t>
        </is>
      </c>
      <c r="D1776" s="5" t="inlineStr">
        <is>
          <t>L2</t>
        </is>
      </c>
      <c r="E1776" s="5" t="n">
        <v>1</v>
      </c>
      <c r="F1776" s="5" t="n">
        <v>30250</v>
      </c>
      <c r="G1776" s="41" t="n">
        <v>44613</v>
      </c>
      <c r="H1776" s="41" t="n"/>
      <c r="I1776" s="42">
        <f>IF(H1776="",DATE(2099,12,31),H1776)</f>
        <v/>
      </c>
      <c r="J1776" s="23">
        <f>F1776*E1776</f>
        <v/>
      </c>
      <c r="K1776" s="23">
        <f>J1776*INDEX(Settings!$C$31:$C$36,MATCH(D1776,Settings!$B$31:$B$36,0))</f>
        <v/>
      </c>
      <c r="L1776" s="23">
        <f>J1776+K1776</f>
        <v/>
      </c>
      <c r="M1776" s="23">
        <f>MIN(L1776,Settings!$C$25)</f>
        <v/>
      </c>
      <c r="N1776" s="23">
        <f>IF(B1776="IT",L1776*Settings!$C$11+L1776*Settings!$C$12,M1776*Settings!$C$16+M1776*Settings!$C$17+L1776*Settings!$C$18+L1776*Settings!$C$19+L1776*Settings!$C$20+L1776*Settings!$C$21*Settings!$C$22)</f>
        <v/>
      </c>
      <c r="O1776" s="23">
        <f>IF(B1776="IT",J1776/Settings!$C$13,0)</f>
        <v/>
      </c>
      <c r="P1776" s="23">
        <f>L1776+N1776+O1776</f>
        <v/>
      </c>
    </row>
    <row r="1777">
      <c r="A1777" s="5" t="inlineStr">
        <is>
          <t>E02730</t>
        </is>
      </c>
      <c r="B1777" s="5" t="inlineStr">
        <is>
          <t>IT</t>
        </is>
      </c>
      <c r="C1777" s="5" t="inlineStr">
        <is>
          <t>HR</t>
        </is>
      </c>
      <c r="D1777" s="5" t="inlineStr">
        <is>
          <t>L3</t>
        </is>
      </c>
      <c r="E1777" s="5" t="n">
        <v>1</v>
      </c>
      <c r="F1777" s="5" t="n">
        <v>37900</v>
      </c>
      <c r="G1777" s="41" t="n">
        <v>44295</v>
      </c>
      <c r="H1777" s="41" t="n"/>
      <c r="I1777" s="42">
        <f>IF(H1777="",DATE(2099,12,31),H1777)</f>
        <v/>
      </c>
      <c r="J1777" s="23">
        <f>F1777*E1777</f>
        <v/>
      </c>
      <c r="K1777" s="23">
        <f>J1777*INDEX(Settings!$C$31:$C$36,MATCH(D1777,Settings!$B$31:$B$36,0))</f>
        <v/>
      </c>
      <c r="L1777" s="23">
        <f>J1777+K1777</f>
        <v/>
      </c>
      <c r="M1777" s="23">
        <f>MIN(L1777,Settings!$C$25)</f>
        <v/>
      </c>
      <c r="N1777" s="23">
        <f>IF(B1777="IT",L1777*Settings!$C$11+L1777*Settings!$C$12,M1777*Settings!$C$16+M1777*Settings!$C$17+L1777*Settings!$C$18+L1777*Settings!$C$19+L1777*Settings!$C$20+L1777*Settings!$C$21*Settings!$C$22)</f>
        <v/>
      </c>
      <c r="O1777" s="23">
        <f>IF(B1777="IT",J1777/Settings!$C$13,0)</f>
        <v/>
      </c>
      <c r="P1777" s="23">
        <f>L1777+N1777+O1777</f>
        <v/>
      </c>
    </row>
    <row r="1778">
      <c r="A1778" s="5" t="inlineStr">
        <is>
          <t>E02733</t>
        </is>
      </c>
      <c r="B1778" s="5" t="inlineStr">
        <is>
          <t>IT</t>
        </is>
      </c>
      <c r="C1778" s="5" t="inlineStr">
        <is>
          <t>Customer Service</t>
        </is>
      </c>
      <c r="D1778" s="5" t="inlineStr">
        <is>
          <t>L4</t>
        </is>
      </c>
      <c r="E1778" s="5" t="n">
        <v>1</v>
      </c>
      <c r="F1778" s="5" t="n">
        <v>45200</v>
      </c>
      <c r="G1778" s="41" t="n">
        <v>44594</v>
      </c>
      <c r="H1778" s="41" t="n"/>
      <c r="I1778" s="42">
        <f>IF(H1778="",DATE(2099,12,31),H1778)</f>
        <v/>
      </c>
      <c r="J1778" s="23">
        <f>F1778*E1778</f>
        <v/>
      </c>
      <c r="K1778" s="23">
        <f>J1778*INDEX(Settings!$C$31:$C$36,MATCH(D1778,Settings!$B$31:$B$36,0))</f>
        <v/>
      </c>
      <c r="L1778" s="23">
        <f>J1778+K1778</f>
        <v/>
      </c>
      <c r="M1778" s="23">
        <f>MIN(L1778,Settings!$C$25)</f>
        <v/>
      </c>
      <c r="N1778" s="23">
        <f>IF(B1778="IT",L1778*Settings!$C$11+L1778*Settings!$C$12,M1778*Settings!$C$16+M1778*Settings!$C$17+L1778*Settings!$C$18+L1778*Settings!$C$19+L1778*Settings!$C$20+L1778*Settings!$C$21*Settings!$C$22)</f>
        <v/>
      </c>
      <c r="O1778" s="23">
        <f>IF(B1778="IT",J1778/Settings!$C$13,0)</f>
        <v/>
      </c>
      <c r="P1778" s="23">
        <f>L1778+N1778+O1778</f>
        <v/>
      </c>
    </row>
    <row r="1779">
      <c r="A1779" s="5" t="inlineStr">
        <is>
          <t>E02734</t>
        </is>
      </c>
      <c r="B1779" s="5" t="inlineStr">
        <is>
          <t>PL</t>
        </is>
      </c>
      <c r="C1779" s="5" t="inlineStr">
        <is>
          <t>Customer Service</t>
        </is>
      </c>
      <c r="D1779" s="5" t="inlineStr">
        <is>
          <t>L5</t>
        </is>
      </c>
      <c r="E1779" s="5" t="n">
        <v>1</v>
      </c>
      <c r="F1779" s="5" t="n">
        <v>59500</v>
      </c>
      <c r="G1779" s="41" t="n">
        <v>44328</v>
      </c>
      <c r="H1779" s="41" t="n"/>
      <c r="I1779" s="42">
        <f>IF(H1779="",DATE(2099,12,31),H1779)</f>
        <v/>
      </c>
      <c r="J1779" s="23">
        <f>F1779*E1779</f>
        <v/>
      </c>
      <c r="K1779" s="23">
        <f>J1779*INDEX(Settings!$C$31:$C$36,MATCH(D1779,Settings!$B$31:$B$36,0))</f>
        <v/>
      </c>
      <c r="L1779" s="23">
        <f>J1779+K1779</f>
        <v/>
      </c>
      <c r="M1779" s="23">
        <f>MIN(L1779,Settings!$C$25)</f>
        <v/>
      </c>
      <c r="N1779" s="23">
        <f>IF(B1779="IT",L1779*Settings!$C$11+L1779*Settings!$C$12,M1779*Settings!$C$16+M1779*Settings!$C$17+L1779*Settings!$C$18+L1779*Settings!$C$19+L1779*Settings!$C$20+L1779*Settings!$C$21*Settings!$C$22)</f>
        <v/>
      </c>
      <c r="O1779" s="23">
        <f>IF(B1779="IT",J1779/Settings!$C$13,0)</f>
        <v/>
      </c>
      <c r="P1779" s="23">
        <f>L1779+N1779+O1779</f>
        <v/>
      </c>
    </row>
    <row r="1780">
      <c r="A1780" s="5" t="inlineStr">
        <is>
          <t>E02735</t>
        </is>
      </c>
      <c r="B1780" s="5" t="inlineStr">
        <is>
          <t>IT</t>
        </is>
      </c>
      <c r="C1780" s="5" t="inlineStr">
        <is>
          <t>Sales</t>
        </is>
      </c>
      <c r="D1780" s="5" t="inlineStr">
        <is>
          <t>L2</t>
        </is>
      </c>
      <c r="E1780" s="5" t="n">
        <v>1</v>
      </c>
      <c r="F1780" s="5" t="n">
        <v>36750</v>
      </c>
      <c r="G1780" s="41" t="n">
        <v>45351</v>
      </c>
      <c r="H1780" s="41" t="n"/>
      <c r="I1780" s="42">
        <f>IF(H1780="",DATE(2099,12,31),H1780)</f>
        <v/>
      </c>
      <c r="J1780" s="23">
        <f>F1780*E1780</f>
        <v/>
      </c>
      <c r="K1780" s="23">
        <f>J1780*INDEX(Settings!$C$31:$C$36,MATCH(D1780,Settings!$B$31:$B$36,0))</f>
        <v/>
      </c>
      <c r="L1780" s="23">
        <f>J1780+K1780</f>
        <v/>
      </c>
      <c r="M1780" s="23">
        <f>MIN(L1780,Settings!$C$25)</f>
        <v/>
      </c>
      <c r="N1780" s="23">
        <f>IF(B1780="IT",L1780*Settings!$C$11+L1780*Settings!$C$12,M1780*Settings!$C$16+M1780*Settings!$C$17+L1780*Settings!$C$18+L1780*Settings!$C$19+L1780*Settings!$C$20+L1780*Settings!$C$21*Settings!$C$22)</f>
        <v/>
      </c>
      <c r="O1780" s="23">
        <f>IF(B1780="IT",J1780/Settings!$C$13,0)</f>
        <v/>
      </c>
      <c r="P1780" s="23">
        <f>L1780+N1780+O1780</f>
        <v/>
      </c>
    </row>
    <row r="1781">
      <c r="A1781" s="5" t="inlineStr">
        <is>
          <t>E02737</t>
        </is>
      </c>
      <c r="B1781" s="5" t="inlineStr">
        <is>
          <t>PL</t>
        </is>
      </c>
      <c r="C1781" s="5" t="inlineStr">
        <is>
          <t>Operations</t>
        </is>
      </c>
      <c r="D1781" s="5" t="inlineStr">
        <is>
          <t>L1</t>
        </is>
      </c>
      <c r="E1781" s="5" t="n">
        <v>1</v>
      </c>
      <c r="F1781" s="5" t="n">
        <v>19000</v>
      </c>
      <c r="G1781" s="41" t="n">
        <v>45526</v>
      </c>
      <c r="H1781" s="41" t="n"/>
      <c r="I1781" s="42">
        <f>IF(H1781="",DATE(2099,12,31),H1781)</f>
        <v/>
      </c>
      <c r="J1781" s="23">
        <f>F1781*E1781</f>
        <v/>
      </c>
      <c r="K1781" s="23">
        <f>J1781*INDEX(Settings!$C$31:$C$36,MATCH(D1781,Settings!$B$31:$B$36,0))</f>
        <v/>
      </c>
      <c r="L1781" s="23">
        <f>J1781+K1781</f>
        <v/>
      </c>
      <c r="M1781" s="23">
        <f>MIN(L1781,Settings!$C$25)</f>
        <v/>
      </c>
      <c r="N1781" s="23">
        <f>IF(B1781="IT",L1781*Settings!$C$11+L1781*Settings!$C$12,M1781*Settings!$C$16+M1781*Settings!$C$17+L1781*Settings!$C$18+L1781*Settings!$C$19+L1781*Settings!$C$20+L1781*Settings!$C$21*Settings!$C$22)</f>
        <v/>
      </c>
      <c r="O1781" s="23">
        <f>IF(B1781="IT",J1781/Settings!$C$13,0)</f>
        <v/>
      </c>
      <c r="P1781" s="23">
        <f>L1781+N1781+O1781</f>
        <v/>
      </c>
    </row>
    <row r="1782">
      <c r="A1782" s="5" t="inlineStr">
        <is>
          <t>E02738</t>
        </is>
      </c>
      <c r="B1782" s="5" t="inlineStr">
        <is>
          <t>IT</t>
        </is>
      </c>
      <c r="C1782" s="5" t="inlineStr">
        <is>
          <t>Customer Service</t>
        </is>
      </c>
      <c r="D1782" s="5" t="inlineStr">
        <is>
          <t>L4</t>
        </is>
      </c>
      <c r="E1782" s="5" t="n">
        <v>1</v>
      </c>
      <c r="F1782" s="5" t="n">
        <v>51150</v>
      </c>
      <c r="G1782" s="41" t="n">
        <v>45325</v>
      </c>
      <c r="H1782" s="41" t="n">
        <v>46006</v>
      </c>
      <c r="I1782" s="42">
        <f>IF(H1782="",DATE(2099,12,31),H1782)</f>
        <v/>
      </c>
      <c r="J1782" s="23">
        <f>F1782*E1782</f>
        <v/>
      </c>
      <c r="K1782" s="23">
        <f>J1782*INDEX(Settings!$C$31:$C$36,MATCH(D1782,Settings!$B$31:$B$36,0))</f>
        <v/>
      </c>
      <c r="L1782" s="23">
        <f>J1782+K1782</f>
        <v/>
      </c>
      <c r="M1782" s="23">
        <f>MIN(L1782,Settings!$C$25)</f>
        <v/>
      </c>
      <c r="N1782" s="23">
        <f>IF(B1782="IT",L1782*Settings!$C$11+L1782*Settings!$C$12,M1782*Settings!$C$16+M1782*Settings!$C$17+L1782*Settings!$C$18+L1782*Settings!$C$19+L1782*Settings!$C$20+L1782*Settings!$C$21*Settings!$C$22)</f>
        <v/>
      </c>
      <c r="O1782" s="23">
        <f>IF(B1782="IT",J1782/Settings!$C$13,0)</f>
        <v/>
      </c>
      <c r="P1782" s="23">
        <f>L1782+N1782+O1782</f>
        <v/>
      </c>
    </row>
    <row r="1783">
      <c r="A1783" s="5" t="inlineStr">
        <is>
          <t>E02740</t>
        </is>
      </c>
      <c r="B1783" s="5" t="inlineStr">
        <is>
          <t>PL</t>
        </is>
      </c>
      <c r="C1783" s="5" t="inlineStr">
        <is>
          <t>Sales</t>
        </is>
      </c>
      <c r="D1783" s="5" t="inlineStr">
        <is>
          <t>L5</t>
        </is>
      </c>
      <c r="E1783" s="5" t="n">
        <v>0.8</v>
      </c>
      <c r="F1783" s="5" t="n">
        <v>67650</v>
      </c>
      <c r="G1783" s="41" t="n">
        <v>43900</v>
      </c>
      <c r="H1783" s="41" t="n"/>
      <c r="I1783" s="42">
        <f>IF(H1783="",DATE(2099,12,31),H1783)</f>
        <v/>
      </c>
      <c r="J1783" s="23">
        <f>F1783*E1783</f>
        <v/>
      </c>
      <c r="K1783" s="23">
        <f>J1783*INDEX(Settings!$C$31:$C$36,MATCH(D1783,Settings!$B$31:$B$36,0))</f>
        <v/>
      </c>
      <c r="L1783" s="23">
        <f>J1783+K1783</f>
        <v/>
      </c>
      <c r="M1783" s="23">
        <f>MIN(L1783,Settings!$C$25)</f>
        <v/>
      </c>
      <c r="N1783" s="23">
        <f>IF(B1783="IT",L1783*Settings!$C$11+L1783*Settings!$C$12,M1783*Settings!$C$16+M1783*Settings!$C$17+L1783*Settings!$C$18+L1783*Settings!$C$19+L1783*Settings!$C$20+L1783*Settings!$C$21*Settings!$C$22)</f>
        <v/>
      </c>
      <c r="O1783" s="23">
        <f>IF(B1783="IT",J1783/Settings!$C$13,0)</f>
        <v/>
      </c>
      <c r="P1783" s="23">
        <f>L1783+N1783+O1783</f>
        <v/>
      </c>
    </row>
    <row r="1784">
      <c r="A1784" s="5" t="inlineStr">
        <is>
          <t>E02742</t>
        </is>
      </c>
      <c r="B1784" s="5" t="inlineStr">
        <is>
          <t>PL</t>
        </is>
      </c>
      <c r="C1784" s="5" t="inlineStr">
        <is>
          <t>Operations</t>
        </is>
      </c>
      <c r="D1784" s="5" t="inlineStr">
        <is>
          <t>L5</t>
        </is>
      </c>
      <c r="E1784" s="5" t="n">
        <v>1</v>
      </c>
      <c r="F1784" s="5" t="n">
        <v>54500</v>
      </c>
      <c r="G1784" s="41" t="n">
        <v>45498</v>
      </c>
      <c r="H1784" s="41" t="n"/>
      <c r="I1784" s="42">
        <f>IF(H1784="",DATE(2099,12,31),H1784)</f>
        <v/>
      </c>
      <c r="J1784" s="23">
        <f>F1784*E1784</f>
        <v/>
      </c>
      <c r="K1784" s="23">
        <f>J1784*INDEX(Settings!$C$31:$C$36,MATCH(D1784,Settings!$B$31:$B$36,0))</f>
        <v/>
      </c>
      <c r="L1784" s="23">
        <f>J1784+K1784</f>
        <v/>
      </c>
      <c r="M1784" s="23">
        <f>MIN(L1784,Settings!$C$25)</f>
        <v/>
      </c>
      <c r="N1784" s="23">
        <f>IF(B1784="IT",L1784*Settings!$C$11+L1784*Settings!$C$12,M1784*Settings!$C$16+M1784*Settings!$C$17+L1784*Settings!$C$18+L1784*Settings!$C$19+L1784*Settings!$C$20+L1784*Settings!$C$21*Settings!$C$22)</f>
        <v/>
      </c>
      <c r="O1784" s="23">
        <f>IF(B1784="IT",J1784/Settings!$C$13,0)</f>
        <v/>
      </c>
      <c r="P1784" s="23">
        <f>L1784+N1784+O1784</f>
        <v/>
      </c>
    </row>
    <row r="1785">
      <c r="A1785" s="5" t="inlineStr">
        <is>
          <t>E02743</t>
        </is>
      </c>
      <c r="B1785" s="5" t="inlineStr">
        <is>
          <t>PL</t>
        </is>
      </c>
      <c r="C1785" s="5" t="inlineStr">
        <is>
          <t>Customer Service</t>
        </is>
      </c>
      <c r="D1785" s="5" t="inlineStr">
        <is>
          <t>L2</t>
        </is>
      </c>
      <c r="E1785" s="5" t="n">
        <v>0.8</v>
      </c>
      <c r="F1785" s="5" t="n">
        <v>22350</v>
      </c>
      <c r="G1785" s="41" t="n">
        <v>43607</v>
      </c>
      <c r="H1785" s="41" t="n"/>
      <c r="I1785" s="42">
        <f>IF(H1785="",DATE(2099,12,31),H1785)</f>
        <v/>
      </c>
      <c r="J1785" s="23">
        <f>F1785*E1785</f>
        <v/>
      </c>
      <c r="K1785" s="23">
        <f>J1785*INDEX(Settings!$C$31:$C$36,MATCH(D1785,Settings!$B$31:$B$36,0))</f>
        <v/>
      </c>
      <c r="L1785" s="23">
        <f>J1785+K1785</f>
        <v/>
      </c>
      <c r="M1785" s="23">
        <f>MIN(L1785,Settings!$C$25)</f>
        <v/>
      </c>
      <c r="N1785" s="23">
        <f>IF(B1785="IT",L1785*Settings!$C$11+L1785*Settings!$C$12,M1785*Settings!$C$16+M1785*Settings!$C$17+L1785*Settings!$C$18+L1785*Settings!$C$19+L1785*Settings!$C$20+L1785*Settings!$C$21*Settings!$C$22)</f>
        <v/>
      </c>
      <c r="O1785" s="23">
        <f>IF(B1785="IT",J1785/Settings!$C$13,0)</f>
        <v/>
      </c>
      <c r="P1785" s="23">
        <f>L1785+N1785+O1785</f>
        <v/>
      </c>
    </row>
    <row r="1786">
      <c r="A1786" s="5" t="inlineStr">
        <is>
          <t>E02744</t>
        </is>
      </c>
      <c r="B1786" s="5" t="inlineStr">
        <is>
          <t>IT</t>
        </is>
      </c>
      <c r="C1786" s="5" t="inlineStr">
        <is>
          <t>Customer Service</t>
        </is>
      </c>
      <c r="D1786" s="5" t="inlineStr">
        <is>
          <t>L4</t>
        </is>
      </c>
      <c r="E1786" s="5" t="n">
        <v>1</v>
      </c>
      <c r="F1786" s="5" t="n">
        <v>46050</v>
      </c>
      <c r="G1786" s="41" t="n">
        <v>45586</v>
      </c>
      <c r="H1786" s="41" t="n"/>
      <c r="I1786" s="42">
        <f>IF(H1786="",DATE(2099,12,31),H1786)</f>
        <v/>
      </c>
      <c r="J1786" s="23">
        <f>F1786*E1786</f>
        <v/>
      </c>
      <c r="K1786" s="23">
        <f>J1786*INDEX(Settings!$C$31:$C$36,MATCH(D1786,Settings!$B$31:$B$36,0))</f>
        <v/>
      </c>
      <c r="L1786" s="23">
        <f>J1786+K1786</f>
        <v/>
      </c>
      <c r="M1786" s="23">
        <f>MIN(L1786,Settings!$C$25)</f>
        <v/>
      </c>
      <c r="N1786" s="23">
        <f>IF(B1786="IT",L1786*Settings!$C$11+L1786*Settings!$C$12,M1786*Settings!$C$16+M1786*Settings!$C$17+L1786*Settings!$C$18+L1786*Settings!$C$19+L1786*Settings!$C$20+L1786*Settings!$C$21*Settings!$C$22)</f>
        <v/>
      </c>
      <c r="O1786" s="23">
        <f>IF(B1786="IT",J1786/Settings!$C$13,0)</f>
        <v/>
      </c>
      <c r="P1786" s="23">
        <f>L1786+N1786+O1786</f>
        <v/>
      </c>
    </row>
    <row r="1787">
      <c r="A1787" s="5" t="inlineStr">
        <is>
          <t>E02745</t>
        </is>
      </c>
      <c r="B1787" s="5" t="inlineStr">
        <is>
          <t>PL</t>
        </is>
      </c>
      <c r="C1787" s="5" t="inlineStr">
        <is>
          <t>Tech</t>
        </is>
      </c>
      <c r="D1787" s="5" t="inlineStr">
        <is>
          <t>L1</t>
        </is>
      </c>
      <c r="E1787" s="5" t="n">
        <v>1</v>
      </c>
      <c r="F1787" s="5" t="n">
        <v>23350</v>
      </c>
      <c r="G1787" s="41" t="n">
        <v>45735</v>
      </c>
      <c r="H1787" s="41" t="n">
        <v>46075</v>
      </c>
      <c r="I1787" s="42">
        <f>IF(H1787="",DATE(2099,12,31),H1787)</f>
        <v/>
      </c>
      <c r="J1787" s="23">
        <f>F1787*E1787</f>
        <v/>
      </c>
      <c r="K1787" s="23">
        <f>J1787*INDEX(Settings!$C$31:$C$36,MATCH(D1787,Settings!$B$31:$B$36,0))</f>
        <v/>
      </c>
      <c r="L1787" s="23">
        <f>J1787+K1787</f>
        <v/>
      </c>
      <c r="M1787" s="23">
        <f>MIN(L1787,Settings!$C$25)</f>
        <v/>
      </c>
      <c r="N1787" s="23">
        <f>IF(B1787="IT",L1787*Settings!$C$11+L1787*Settings!$C$12,M1787*Settings!$C$16+M1787*Settings!$C$17+L1787*Settings!$C$18+L1787*Settings!$C$19+L1787*Settings!$C$20+L1787*Settings!$C$21*Settings!$C$22)</f>
        <v/>
      </c>
      <c r="O1787" s="23">
        <f>IF(B1787="IT",J1787/Settings!$C$13,0)</f>
        <v/>
      </c>
      <c r="P1787" s="23">
        <f>L1787+N1787+O1787</f>
        <v/>
      </c>
    </row>
    <row r="1788">
      <c r="A1788" s="5" t="inlineStr">
        <is>
          <t>E02746</t>
        </is>
      </c>
      <c r="B1788" s="5" t="inlineStr">
        <is>
          <t>PL</t>
        </is>
      </c>
      <c r="C1788" s="5" t="inlineStr">
        <is>
          <t>Customer Service</t>
        </is>
      </c>
      <c r="D1788" s="5" t="inlineStr">
        <is>
          <t>L4</t>
        </is>
      </c>
      <c r="E1788" s="5" t="n">
        <v>1</v>
      </c>
      <c r="F1788" s="5" t="n">
        <v>36200</v>
      </c>
      <c r="G1788" s="41" t="n">
        <v>45494</v>
      </c>
      <c r="H1788" s="41" t="n"/>
      <c r="I1788" s="42">
        <f>IF(H1788="",DATE(2099,12,31),H1788)</f>
        <v/>
      </c>
      <c r="J1788" s="23">
        <f>F1788*E1788</f>
        <v/>
      </c>
      <c r="K1788" s="23">
        <f>J1788*INDEX(Settings!$C$31:$C$36,MATCH(D1788,Settings!$B$31:$B$36,0))</f>
        <v/>
      </c>
      <c r="L1788" s="23">
        <f>J1788+K1788</f>
        <v/>
      </c>
      <c r="M1788" s="23">
        <f>MIN(L1788,Settings!$C$25)</f>
        <v/>
      </c>
      <c r="N1788" s="23">
        <f>IF(B1788="IT",L1788*Settings!$C$11+L1788*Settings!$C$12,M1788*Settings!$C$16+M1788*Settings!$C$17+L1788*Settings!$C$18+L1788*Settings!$C$19+L1788*Settings!$C$20+L1788*Settings!$C$21*Settings!$C$22)</f>
        <v/>
      </c>
      <c r="O1788" s="23">
        <f>IF(B1788="IT",J1788/Settings!$C$13,0)</f>
        <v/>
      </c>
      <c r="P1788" s="23">
        <f>L1788+N1788+O1788</f>
        <v/>
      </c>
    </row>
    <row r="1789">
      <c r="A1789" s="5" t="inlineStr">
        <is>
          <t>E02747</t>
        </is>
      </c>
      <c r="B1789" s="5" t="inlineStr">
        <is>
          <t>PL</t>
        </is>
      </c>
      <c r="C1789" s="5" t="inlineStr">
        <is>
          <t>Customer Service</t>
        </is>
      </c>
      <c r="D1789" s="5" t="inlineStr">
        <is>
          <t>L3</t>
        </is>
      </c>
      <c r="E1789" s="5" t="n">
        <v>1</v>
      </c>
      <c r="F1789" s="5" t="n">
        <v>30100</v>
      </c>
      <c r="G1789" s="41" t="n">
        <v>46073</v>
      </c>
      <c r="H1789" s="41" t="n"/>
      <c r="I1789" s="42">
        <f>IF(H1789="",DATE(2099,12,31),H1789)</f>
        <v/>
      </c>
      <c r="J1789" s="23">
        <f>F1789*E1789</f>
        <v/>
      </c>
      <c r="K1789" s="23">
        <f>J1789*INDEX(Settings!$C$31:$C$36,MATCH(D1789,Settings!$B$31:$B$36,0))</f>
        <v/>
      </c>
      <c r="L1789" s="23">
        <f>J1789+K1789</f>
        <v/>
      </c>
      <c r="M1789" s="23">
        <f>MIN(L1789,Settings!$C$25)</f>
        <v/>
      </c>
      <c r="N1789" s="23">
        <f>IF(B1789="IT",L1789*Settings!$C$11+L1789*Settings!$C$12,M1789*Settings!$C$16+M1789*Settings!$C$17+L1789*Settings!$C$18+L1789*Settings!$C$19+L1789*Settings!$C$20+L1789*Settings!$C$21*Settings!$C$22)</f>
        <v/>
      </c>
      <c r="O1789" s="23">
        <f>IF(B1789="IT",J1789/Settings!$C$13,0)</f>
        <v/>
      </c>
      <c r="P1789" s="23">
        <f>L1789+N1789+O1789</f>
        <v/>
      </c>
    </row>
    <row r="1790">
      <c r="A1790" s="5" t="inlineStr">
        <is>
          <t>E02748</t>
        </is>
      </c>
      <c r="B1790" s="5" t="inlineStr">
        <is>
          <t>IT</t>
        </is>
      </c>
      <c r="C1790" s="5" t="inlineStr">
        <is>
          <t>Sales</t>
        </is>
      </c>
      <c r="D1790" s="5" t="inlineStr">
        <is>
          <t>L2</t>
        </is>
      </c>
      <c r="E1790" s="5" t="n">
        <v>1</v>
      </c>
      <c r="F1790" s="5" t="n">
        <v>35200</v>
      </c>
      <c r="G1790" s="41" t="n">
        <v>45530</v>
      </c>
      <c r="H1790" s="41" t="n"/>
      <c r="I1790" s="42">
        <f>IF(H1790="",DATE(2099,12,31),H1790)</f>
        <v/>
      </c>
      <c r="J1790" s="23">
        <f>F1790*E1790</f>
        <v/>
      </c>
      <c r="K1790" s="23">
        <f>J1790*INDEX(Settings!$C$31:$C$36,MATCH(D1790,Settings!$B$31:$B$36,0))</f>
        <v/>
      </c>
      <c r="L1790" s="23">
        <f>J1790+K1790</f>
        <v/>
      </c>
      <c r="M1790" s="23">
        <f>MIN(L1790,Settings!$C$25)</f>
        <v/>
      </c>
      <c r="N1790" s="23">
        <f>IF(B1790="IT",L1790*Settings!$C$11+L1790*Settings!$C$12,M1790*Settings!$C$16+M1790*Settings!$C$17+L1790*Settings!$C$18+L1790*Settings!$C$19+L1790*Settings!$C$20+L1790*Settings!$C$21*Settings!$C$22)</f>
        <v/>
      </c>
      <c r="O1790" s="23">
        <f>IF(B1790="IT",J1790/Settings!$C$13,0)</f>
        <v/>
      </c>
      <c r="P1790" s="23">
        <f>L1790+N1790+O1790</f>
        <v/>
      </c>
    </row>
    <row r="1791">
      <c r="A1791" s="5" t="inlineStr">
        <is>
          <t>E02750</t>
        </is>
      </c>
      <c r="B1791" s="5" t="inlineStr">
        <is>
          <t>PL</t>
        </is>
      </c>
      <c r="C1791" s="5" t="inlineStr">
        <is>
          <t>Customer Service</t>
        </is>
      </c>
      <c r="D1791" s="5" t="inlineStr">
        <is>
          <t>L4</t>
        </is>
      </c>
      <c r="E1791" s="5" t="n">
        <v>1</v>
      </c>
      <c r="F1791" s="5" t="n">
        <v>31600</v>
      </c>
      <c r="G1791" s="41" t="n">
        <v>45803</v>
      </c>
      <c r="H1791" s="41" t="n"/>
      <c r="I1791" s="42">
        <f>IF(H1791="",DATE(2099,12,31),H1791)</f>
        <v/>
      </c>
      <c r="J1791" s="23">
        <f>F1791*E1791</f>
        <v/>
      </c>
      <c r="K1791" s="23">
        <f>J1791*INDEX(Settings!$C$31:$C$36,MATCH(D1791,Settings!$B$31:$B$36,0))</f>
        <v/>
      </c>
      <c r="L1791" s="23">
        <f>J1791+K1791</f>
        <v/>
      </c>
      <c r="M1791" s="23">
        <f>MIN(L1791,Settings!$C$25)</f>
        <v/>
      </c>
      <c r="N1791" s="23">
        <f>IF(B1791="IT",L1791*Settings!$C$11+L1791*Settings!$C$12,M1791*Settings!$C$16+M1791*Settings!$C$17+L1791*Settings!$C$18+L1791*Settings!$C$19+L1791*Settings!$C$20+L1791*Settings!$C$21*Settings!$C$22)</f>
        <v/>
      </c>
      <c r="O1791" s="23">
        <f>IF(B1791="IT",J1791/Settings!$C$13,0)</f>
        <v/>
      </c>
      <c r="P1791" s="23">
        <f>L1791+N1791+O1791</f>
        <v/>
      </c>
    </row>
    <row r="1792">
      <c r="A1792" s="5" t="inlineStr">
        <is>
          <t>E02751</t>
        </is>
      </c>
      <c r="B1792" s="5" t="inlineStr">
        <is>
          <t>IT</t>
        </is>
      </c>
      <c r="C1792" s="5" t="inlineStr">
        <is>
          <t>Customer Service</t>
        </is>
      </c>
      <c r="D1792" s="5" t="inlineStr">
        <is>
          <t>L3</t>
        </is>
      </c>
      <c r="E1792" s="5" t="n">
        <v>1</v>
      </c>
      <c r="F1792" s="5" t="n">
        <v>39050</v>
      </c>
      <c r="G1792" s="41" t="n">
        <v>43934</v>
      </c>
      <c r="H1792" s="41" t="n"/>
      <c r="I1792" s="42">
        <f>IF(H1792="",DATE(2099,12,31),H1792)</f>
        <v/>
      </c>
      <c r="J1792" s="23">
        <f>F1792*E1792</f>
        <v/>
      </c>
      <c r="K1792" s="23">
        <f>J1792*INDEX(Settings!$C$31:$C$36,MATCH(D1792,Settings!$B$31:$B$36,0))</f>
        <v/>
      </c>
      <c r="L1792" s="23">
        <f>J1792+K1792</f>
        <v/>
      </c>
      <c r="M1792" s="23">
        <f>MIN(L1792,Settings!$C$25)</f>
        <v/>
      </c>
      <c r="N1792" s="23">
        <f>IF(B1792="IT",L1792*Settings!$C$11+L1792*Settings!$C$12,M1792*Settings!$C$16+M1792*Settings!$C$17+L1792*Settings!$C$18+L1792*Settings!$C$19+L1792*Settings!$C$20+L1792*Settings!$C$21*Settings!$C$22)</f>
        <v/>
      </c>
      <c r="O1792" s="23">
        <f>IF(B1792="IT",J1792/Settings!$C$13,0)</f>
        <v/>
      </c>
      <c r="P1792" s="23">
        <f>L1792+N1792+O1792</f>
        <v/>
      </c>
    </row>
    <row r="1793">
      <c r="A1793" s="5" t="inlineStr">
        <is>
          <t>E02752</t>
        </is>
      </c>
      <c r="B1793" s="5" t="inlineStr">
        <is>
          <t>PL</t>
        </is>
      </c>
      <c r="C1793" s="5" t="inlineStr">
        <is>
          <t>Customer Service</t>
        </is>
      </c>
      <c r="D1793" s="5" t="inlineStr">
        <is>
          <t>L1</t>
        </is>
      </c>
      <c r="E1793" s="5" t="n">
        <v>1</v>
      </c>
      <c r="F1793" s="5" t="n">
        <v>20450</v>
      </c>
      <c r="G1793" s="41" t="n">
        <v>43531</v>
      </c>
      <c r="H1793" s="41" t="n"/>
      <c r="I1793" s="42">
        <f>IF(H1793="",DATE(2099,12,31),H1793)</f>
        <v/>
      </c>
      <c r="J1793" s="23">
        <f>F1793*E1793</f>
        <v/>
      </c>
      <c r="K1793" s="23">
        <f>J1793*INDEX(Settings!$C$31:$C$36,MATCH(D1793,Settings!$B$31:$B$36,0))</f>
        <v/>
      </c>
      <c r="L1793" s="23">
        <f>J1793+K1793</f>
        <v/>
      </c>
      <c r="M1793" s="23">
        <f>MIN(L1793,Settings!$C$25)</f>
        <v/>
      </c>
      <c r="N1793" s="23">
        <f>IF(B1793="IT",L1793*Settings!$C$11+L1793*Settings!$C$12,M1793*Settings!$C$16+M1793*Settings!$C$17+L1793*Settings!$C$18+L1793*Settings!$C$19+L1793*Settings!$C$20+L1793*Settings!$C$21*Settings!$C$22)</f>
        <v/>
      </c>
      <c r="O1793" s="23">
        <f>IF(B1793="IT",J1793/Settings!$C$13,0)</f>
        <v/>
      </c>
      <c r="P1793" s="23">
        <f>L1793+N1793+O1793</f>
        <v/>
      </c>
    </row>
    <row r="1794">
      <c r="A1794" s="5" t="inlineStr">
        <is>
          <t>E02755</t>
        </is>
      </c>
      <c r="B1794" s="5" t="inlineStr">
        <is>
          <t>PL</t>
        </is>
      </c>
      <c r="C1794" s="5" t="inlineStr">
        <is>
          <t>Sales</t>
        </is>
      </c>
      <c r="D1794" s="5" t="inlineStr">
        <is>
          <t>L1</t>
        </is>
      </c>
      <c r="E1794" s="5" t="n">
        <v>1</v>
      </c>
      <c r="F1794" s="5" t="n">
        <v>19750</v>
      </c>
      <c r="G1794" s="41" t="n">
        <v>46025</v>
      </c>
      <c r="H1794" s="41" t="n"/>
      <c r="I1794" s="42">
        <f>IF(H1794="",DATE(2099,12,31),H1794)</f>
        <v/>
      </c>
      <c r="J1794" s="23">
        <f>F1794*E1794</f>
        <v/>
      </c>
      <c r="K1794" s="23">
        <f>J1794*INDEX(Settings!$C$31:$C$36,MATCH(D1794,Settings!$B$31:$B$36,0))</f>
        <v/>
      </c>
      <c r="L1794" s="23">
        <f>J1794+K1794</f>
        <v/>
      </c>
      <c r="M1794" s="23">
        <f>MIN(L1794,Settings!$C$25)</f>
        <v/>
      </c>
      <c r="N1794" s="23">
        <f>IF(B1794="IT",L1794*Settings!$C$11+L1794*Settings!$C$12,M1794*Settings!$C$16+M1794*Settings!$C$17+L1794*Settings!$C$18+L1794*Settings!$C$19+L1794*Settings!$C$20+L1794*Settings!$C$21*Settings!$C$22)</f>
        <v/>
      </c>
      <c r="O1794" s="23">
        <f>IF(B1794="IT",J1794/Settings!$C$13,0)</f>
        <v/>
      </c>
      <c r="P1794" s="23">
        <f>L1794+N1794+O1794</f>
        <v/>
      </c>
    </row>
    <row r="1795">
      <c r="A1795" s="5" t="inlineStr">
        <is>
          <t>E02756</t>
        </is>
      </c>
      <c r="B1795" s="5" t="inlineStr">
        <is>
          <t>PL</t>
        </is>
      </c>
      <c r="C1795" s="5" t="inlineStr">
        <is>
          <t>Operations</t>
        </is>
      </c>
      <c r="D1795" s="5" t="inlineStr">
        <is>
          <t>L3</t>
        </is>
      </c>
      <c r="E1795" s="5" t="n">
        <v>0.8</v>
      </c>
      <c r="F1795" s="5" t="n">
        <v>31200</v>
      </c>
      <c r="G1795" s="41" t="n">
        <v>43879</v>
      </c>
      <c r="H1795" s="41" t="n"/>
      <c r="I1795" s="42">
        <f>IF(H1795="",DATE(2099,12,31),H1795)</f>
        <v/>
      </c>
      <c r="J1795" s="23">
        <f>F1795*E1795</f>
        <v/>
      </c>
      <c r="K1795" s="23">
        <f>J1795*INDEX(Settings!$C$31:$C$36,MATCH(D1795,Settings!$B$31:$B$36,0))</f>
        <v/>
      </c>
      <c r="L1795" s="23">
        <f>J1795+K1795</f>
        <v/>
      </c>
      <c r="M1795" s="23">
        <f>MIN(L1795,Settings!$C$25)</f>
        <v/>
      </c>
      <c r="N1795" s="23">
        <f>IF(B1795="IT",L1795*Settings!$C$11+L1795*Settings!$C$12,M1795*Settings!$C$16+M1795*Settings!$C$17+L1795*Settings!$C$18+L1795*Settings!$C$19+L1795*Settings!$C$20+L1795*Settings!$C$21*Settings!$C$22)</f>
        <v/>
      </c>
      <c r="O1795" s="23">
        <f>IF(B1795="IT",J1795/Settings!$C$13,0)</f>
        <v/>
      </c>
      <c r="P1795" s="23">
        <f>L1795+N1795+O1795</f>
        <v/>
      </c>
    </row>
    <row r="1796">
      <c r="A1796" s="5" t="inlineStr">
        <is>
          <t>E02757</t>
        </is>
      </c>
      <c r="B1796" s="5" t="inlineStr">
        <is>
          <t>PL</t>
        </is>
      </c>
      <c r="C1796" s="5" t="inlineStr">
        <is>
          <t>HR</t>
        </is>
      </c>
      <c r="D1796" s="5" t="inlineStr">
        <is>
          <t>L2</t>
        </is>
      </c>
      <c r="E1796" s="5" t="n">
        <v>1</v>
      </c>
      <c r="F1796" s="5" t="n">
        <v>30100</v>
      </c>
      <c r="G1796" s="41" t="n">
        <v>43711</v>
      </c>
      <c r="H1796" s="41" t="n"/>
      <c r="I1796" s="42">
        <f>IF(H1796="",DATE(2099,12,31),H1796)</f>
        <v/>
      </c>
      <c r="J1796" s="23">
        <f>F1796*E1796</f>
        <v/>
      </c>
      <c r="K1796" s="23">
        <f>J1796*INDEX(Settings!$C$31:$C$36,MATCH(D1796,Settings!$B$31:$B$36,0))</f>
        <v/>
      </c>
      <c r="L1796" s="23">
        <f>J1796+K1796</f>
        <v/>
      </c>
      <c r="M1796" s="23">
        <f>MIN(L1796,Settings!$C$25)</f>
        <v/>
      </c>
      <c r="N1796" s="23">
        <f>IF(B1796="IT",L1796*Settings!$C$11+L1796*Settings!$C$12,M1796*Settings!$C$16+M1796*Settings!$C$17+L1796*Settings!$C$18+L1796*Settings!$C$19+L1796*Settings!$C$20+L1796*Settings!$C$21*Settings!$C$22)</f>
        <v/>
      </c>
      <c r="O1796" s="23">
        <f>IF(B1796="IT",J1796/Settings!$C$13,0)</f>
        <v/>
      </c>
      <c r="P1796" s="23">
        <f>L1796+N1796+O1796</f>
        <v/>
      </c>
    </row>
    <row r="1797">
      <c r="A1797" s="5" t="inlineStr">
        <is>
          <t>E02758</t>
        </is>
      </c>
      <c r="B1797" s="5" t="inlineStr">
        <is>
          <t>PL</t>
        </is>
      </c>
      <c r="C1797" s="5" t="inlineStr">
        <is>
          <t>Sales</t>
        </is>
      </c>
      <c r="D1797" s="5" t="inlineStr">
        <is>
          <t>L2</t>
        </is>
      </c>
      <c r="E1797" s="5" t="n">
        <v>1</v>
      </c>
      <c r="F1797" s="5" t="n">
        <v>25000</v>
      </c>
      <c r="G1797" s="41" t="n">
        <v>46130</v>
      </c>
      <c r="H1797" s="41" t="n"/>
      <c r="I1797" s="42">
        <f>IF(H1797="",DATE(2099,12,31),H1797)</f>
        <v/>
      </c>
      <c r="J1797" s="23">
        <f>F1797*E1797</f>
        <v/>
      </c>
      <c r="K1797" s="23">
        <f>J1797*INDEX(Settings!$C$31:$C$36,MATCH(D1797,Settings!$B$31:$B$36,0))</f>
        <v/>
      </c>
      <c r="L1797" s="23">
        <f>J1797+K1797</f>
        <v/>
      </c>
      <c r="M1797" s="23">
        <f>MIN(L1797,Settings!$C$25)</f>
        <v/>
      </c>
      <c r="N1797" s="23">
        <f>IF(B1797="IT",L1797*Settings!$C$11+L1797*Settings!$C$12,M1797*Settings!$C$16+M1797*Settings!$C$17+L1797*Settings!$C$18+L1797*Settings!$C$19+L1797*Settings!$C$20+L1797*Settings!$C$21*Settings!$C$22)</f>
        <v/>
      </c>
      <c r="O1797" s="23">
        <f>IF(B1797="IT",J1797/Settings!$C$13,0)</f>
        <v/>
      </c>
      <c r="P1797" s="23">
        <f>L1797+N1797+O1797</f>
        <v/>
      </c>
    </row>
    <row r="1798">
      <c r="A1798" s="5" t="inlineStr">
        <is>
          <t>E02759</t>
        </is>
      </c>
      <c r="B1798" s="5" t="inlineStr">
        <is>
          <t>IT</t>
        </is>
      </c>
      <c r="C1798" s="5" t="inlineStr">
        <is>
          <t>Sales</t>
        </is>
      </c>
      <c r="D1798" s="5" t="inlineStr">
        <is>
          <t>L2</t>
        </is>
      </c>
      <c r="E1798" s="5" t="n">
        <v>1</v>
      </c>
      <c r="F1798" s="5" t="n">
        <v>34250</v>
      </c>
      <c r="G1798" s="41" t="n">
        <v>45231</v>
      </c>
      <c r="H1798" s="41" t="n"/>
      <c r="I1798" s="42">
        <f>IF(H1798="",DATE(2099,12,31),H1798)</f>
        <v/>
      </c>
      <c r="J1798" s="23">
        <f>F1798*E1798</f>
        <v/>
      </c>
      <c r="K1798" s="23">
        <f>J1798*INDEX(Settings!$C$31:$C$36,MATCH(D1798,Settings!$B$31:$B$36,0))</f>
        <v/>
      </c>
      <c r="L1798" s="23">
        <f>J1798+K1798</f>
        <v/>
      </c>
      <c r="M1798" s="23">
        <f>MIN(L1798,Settings!$C$25)</f>
        <v/>
      </c>
      <c r="N1798" s="23">
        <f>IF(B1798="IT",L1798*Settings!$C$11+L1798*Settings!$C$12,M1798*Settings!$C$16+M1798*Settings!$C$17+L1798*Settings!$C$18+L1798*Settings!$C$19+L1798*Settings!$C$20+L1798*Settings!$C$21*Settings!$C$22)</f>
        <v/>
      </c>
      <c r="O1798" s="23">
        <f>IF(B1798="IT",J1798/Settings!$C$13,0)</f>
        <v/>
      </c>
      <c r="P1798" s="23">
        <f>L1798+N1798+O1798</f>
        <v/>
      </c>
    </row>
    <row r="1799">
      <c r="A1799" s="5" t="inlineStr">
        <is>
          <t>E02761</t>
        </is>
      </c>
      <c r="B1799" s="5" t="inlineStr">
        <is>
          <t>PL</t>
        </is>
      </c>
      <c r="C1799" s="5" t="inlineStr">
        <is>
          <t>Operations</t>
        </is>
      </c>
      <c r="D1799" s="5" t="inlineStr">
        <is>
          <t>L2</t>
        </is>
      </c>
      <c r="E1799" s="5" t="n">
        <v>1</v>
      </c>
      <c r="F1799" s="5" t="n">
        <v>27100</v>
      </c>
      <c r="G1799" s="41" t="n">
        <v>45464</v>
      </c>
      <c r="H1799" s="41" t="n"/>
      <c r="I1799" s="42">
        <f>IF(H1799="",DATE(2099,12,31),H1799)</f>
        <v/>
      </c>
      <c r="J1799" s="23">
        <f>F1799*E1799</f>
        <v/>
      </c>
      <c r="K1799" s="23">
        <f>J1799*INDEX(Settings!$C$31:$C$36,MATCH(D1799,Settings!$B$31:$B$36,0))</f>
        <v/>
      </c>
      <c r="L1799" s="23">
        <f>J1799+K1799</f>
        <v/>
      </c>
      <c r="M1799" s="23">
        <f>MIN(L1799,Settings!$C$25)</f>
        <v/>
      </c>
      <c r="N1799" s="23">
        <f>IF(B1799="IT",L1799*Settings!$C$11+L1799*Settings!$C$12,M1799*Settings!$C$16+M1799*Settings!$C$17+L1799*Settings!$C$18+L1799*Settings!$C$19+L1799*Settings!$C$20+L1799*Settings!$C$21*Settings!$C$22)</f>
        <v/>
      </c>
      <c r="O1799" s="23">
        <f>IF(B1799="IT",J1799/Settings!$C$13,0)</f>
        <v/>
      </c>
      <c r="P1799" s="23">
        <f>L1799+N1799+O1799</f>
        <v/>
      </c>
    </row>
    <row r="1800">
      <c r="A1800" s="5" t="inlineStr">
        <is>
          <t>E02762</t>
        </is>
      </c>
      <c r="B1800" s="5" t="inlineStr">
        <is>
          <t>PL</t>
        </is>
      </c>
      <c r="C1800" s="5" t="inlineStr">
        <is>
          <t>Operations</t>
        </is>
      </c>
      <c r="D1800" s="5" t="inlineStr">
        <is>
          <t>L2</t>
        </is>
      </c>
      <c r="E1800" s="5" t="n">
        <v>1</v>
      </c>
      <c r="F1800" s="5" t="n">
        <v>25900</v>
      </c>
      <c r="G1800" s="41" t="n">
        <v>45284</v>
      </c>
      <c r="H1800" s="41" t="n"/>
      <c r="I1800" s="42">
        <f>IF(H1800="",DATE(2099,12,31),H1800)</f>
        <v/>
      </c>
      <c r="J1800" s="23">
        <f>F1800*E1800</f>
        <v/>
      </c>
      <c r="K1800" s="23">
        <f>J1800*INDEX(Settings!$C$31:$C$36,MATCH(D1800,Settings!$B$31:$B$36,0))</f>
        <v/>
      </c>
      <c r="L1800" s="23">
        <f>J1800+K1800</f>
        <v/>
      </c>
      <c r="M1800" s="23">
        <f>MIN(L1800,Settings!$C$25)</f>
        <v/>
      </c>
      <c r="N1800" s="23">
        <f>IF(B1800="IT",L1800*Settings!$C$11+L1800*Settings!$C$12,M1800*Settings!$C$16+M1800*Settings!$C$17+L1800*Settings!$C$18+L1800*Settings!$C$19+L1800*Settings!$C$20+L1800*Settings!$C$21*Settings!$C$22)</f>
        <v/>
      </c>
      <c r="O1800" s="23">
        <f>IF(B1800="IT",J1800/Settings!$C$13,0)</f>
        <v/>
      </c>
      <c r="P1800" s="23">
        <f>L1800+N1800+O1800</f>
        <v/>
      </c>
    </row>
    <row r="1801">
      <c r="A1801" s="5" t="inlineStr">
        <is>
          <t>E02763</t>
        </is>
      </c>
      <c r="B1801" s="5" t="inlineStr">
        <is>
          <t>PL</t>
        </is>
      </c>
      <c r="C1801" s="5" t="inlineStr">
        <is>
          <t>Operations</t>
        </is>
      </c>
      <c r="D1801" s="5" t="inlineStr">
        <is>
          <t>L3</t>
        </is>
      </c>
      <c r="E1801" s="5" t="n">
        <v>1</v>
      </c>
      <c r="F1801" s="5" t="n">
        <v>34400</v>
      </c>
      <c r="G1801" s="41" t="n">
        <v>44180</v>
      </c>
      <c r="H1801" s="41" t="n"/>
      <c r="I1801" s="42">
        <f>IF(H1801="",DATE(2099,12,31),H1801)</f>
        <v/>
      </c>
      <c r="J1801" s="23">
        <f>F1801*E1801</f>
        <v/>
      </c>
      <c r="K1801" s="23">
        <f>J1801*INDEX(Settings!$C$31:$C$36,MATCH(D1801,Settings!$B$31:$B$36,0))</f>
        <v/>
      </c>
      <c r="L1801" s="23">
        <f>J1801+K1801</f>
        <v/>
      </c>
      <c r="M1801" s="23">
        <f>MIN(L1801,Settings!$C$25)</f>
        <v/>
      </c>
      <c r="N1801" s="23">
        <f>IF(B1801="IT",L1801*Settings!$C$11+L1801*Settings!$C$12,M1801*Settings!$C$16+M1801*Settings!$C$17+L1801*Settings!$C$18+L1801*Settings!$C$19+L1801*Settings!$C$20+L1801*Settings!$C$21*Settings!$C$22)</f>
        <v/>
      </c>
      <c r="O1801" s="23">
        <f>IF(B1801="IT",J1801/Settings!$C$13,0)</f>
        <v/>
      </c>
      <c r="P1801" s="23">
        <f>L1801+N1801+O1801</f>
        <v/>
      </c>
    </row>
    <row r="1802">
      <c r="A1802" s="5" t="inlineStr">
        <is>
          <t>E02764</t>
        </is>
      </c>
      <c r="B1802" s="5" t="inlineStr">
        <is>
          <t>IT</t>
        </is>
      </c>
      <c r="C1802" s="5" t="inlineStr">
        <is>
          <t>Operations</t>
        </is>
      </c>
      <c r="D1802" s="5" t="inlineStr">
        <is>
          <t>L2</t>
        </is>
      </c>
      <c r="E1802" s="5" t="n">
        <v>1</v>
      </c>
      <c r="F1802" s="5" t="n">
        <v>33050</v>
      </c>
      <c r="G1802" s="41" t="n">
        <v>44914</v>
      </c>
      <c r="H1802" s="41" t="n"/>
      <c r="I1802" s="42">
        <f>IF(H1802="",DATE(2099,12,31),H1802)</f>
        <v/>
      </c>
      <c r="J1802" s="23">
        <f>F1802*E1802</f>
        <v/>
      </c>
      <c r="K1802" s="23">
        <f>J1802*INDEX(Settings!$C$31:$C$36,MATCH(D1802,Settings!$B$31:$B$36,0))</f>
        <v/>
      </c>
      <c r="L1802" s="23">
        <f>J1802+K1802</f>
        <v/>
      </c>
      <c r="M1802" s="23">
        <f>MIN(L1802,Settings!$C$25)</f>
        <v/>
      </c>
      <c r="N1802" s="23">
        <f>IF(B1802="IT",L1802*Settings!$C$11+L1802*Settings!$C$12,M1802*Settings!$C$16+M1802*Settings!$C$17+L1802*Settings!$C$18+L1802*Settings!$C$19+L1802*Settings!$C$20+L1802*Settings!$C$21*Settings!$C$22)</f>
        <v/>
      </c>
      <c r="O1802" s="23">
        <f>IF(B1802="IT",J1802/Settings!$C$13,0)</f>
        <v/>
      </c>
      <c r="P1802" s="23">
        <f>L1802+N1802+O1802</f>
        <v/>
      </c>
    </row>
    <row r="1803">
      <c r="A1803" s="5" t="inlineStr">
        <is>
          <t>E02765</t>
        </is>
      </c>
      <c r="B1803" s="5" t="inlineStr">
        <is>
          <t>PL</t>
        </is>
      </c>
      <c r="C1803" s="5" t="inlineStr">
        <is>
          <t>Customer Service</t>
        </is>
      </c>
      <c r="D1803" s="5" t="inlineStr">
        <is>
          <t>L2</t>
        </is>
      </c>
      <c r="E1803" s="5" t="n">
        <v>1</v>
      </c>
      <c r="F1803" s="5" t="n">
        <v>20950</v>
      </c>
      <c r="G1803" s="41" t="n">
        <v>45348</v>
      </c>
      <c r="H1803" s="41" t="n"/>
      <c r="I1803" s="42">
        <f>IF(H1803="",DATE(2099,12,31),H1803)</f>
        <v/>
      </c>
      <c r="J1803" s="23">
        <f>F1803*E1803</f>
        <v/>
      </c>
      <c r="K1803" s="23">
        <f>J1803*INDEX(Settings!$C$31:$C$36,MATCH(D1803,Settings!$B$31:$B$36,0))</f>
        <v/>
      </c>
      <c r="L1803" s="23">
        <f>J1803+K1803</f>
        <v/>
      </c>
      <c r="M1803" s="23">
        <f>MIN(L1803,Settings!$C$25)</f>
        <v/>
      </c>
      <c r="N1803" s="23">
        <f>IF(B1803="IT",L1803*Settings!$C$11+L1803*Settings!$C$12,M1803*Settings!$C$16+M1803*Settings!$C$17+L1803*Settings!$C$18+L1803*Settings!$C$19+L1803*Settings!$C$20+L1803*Settings!$C$21*Settings!$C$22)</f>
        <v/>
      </c>
      <c r="O1803" s="23">
        <f>IF(B1803="IT",J1803/Settings!$C$13,0)</f>
        <v/>
      </c>
      <c r="P1803" s="23">
        <f>L1803+N1803+O1803</f>
        <v/>
      </c>
    </row>
    <row r="1804">
      <c r="A1804" s="5" t="inlineStr">
        <is>
          <t>E02766</t>
        </is>
      </c>
      <c r="B1804" s="5" t="inlineStr">
        <is>
          <t>IT</t>
        </is>
      </c>
      <c r="C1804" s="5" t="inlineStr">
        <is>
          <t>Customer Service</t>
        </is>
      </c>
      <c r="D1804" s="5" t="inlineStr">
        <is>
          <t>L3</t>
        </is>
      </c>
      <c r="E1804" s="5" t="n">
        <v>1</v>
      </c>
      <c r="F1804" s="5" t="n">
        <v>34100</v>
      </c>
      <c r="G1804" s="41" t="n">
        <v>46062</v>
      </c>
      <c r="H1804" s="41" t="n"/>
      <c r="I1804" s="42">
        <f>IF(H1804="",DATE(2099,12,31),H1804)</f>
        <v/>
      </c>
      <c r="J1804" s="23">
        <f>F1804*E1804</f>
        <v/>
      </c>
      <c r="K1804" s="23">
        <f>J1804*INDEX(Settings!$C$31:$C$36,MATCH(D1804,Settings!$B$31:$B$36,0))</f>
        <v/>
      </c>
      <c r="L1804" s="23">
        <f>J1804+K1804</f>
        <v/>
      </c>
      <c r="M1804" s="23">
        <f>MIN(L1804,Settings!$C$25)</f>
        <v/>
      </c>
      <c r="N1804" s="23">
        <f>IF(B1804="IT",L1804*Settings!$C$11+L1804*Settings!$C$12,M1804*Settings!$C$16+M1804*Settings!$C$17+L1804*Settings!$C$18+L1804*Settings!$C$19+L1804*Settings!$C$20+L1804*Settings!$C$21*Settings!$C$22)</f>
        <v/>
      </c>
      <c r="O1804" s="23">
        <f>IF(B1804="IT",J1804/Settings!$C$13,0)</f>
        <v/>
      </c>
      <c r="P1804" s="23">
        <f>L1804+N1804+O1804</f>
        <v/>
      </c>
    </row>
    <row r="1805">
      <c r="A1805" s="5" t="inlineStr">
        <is>
          <t>E02770</t>
        </is>
      </c>
      <c r="B1805" s="5" t="inlineStr">
        <is>
          <t>PL</t>
        </is>
      </c>
      <c r="C1805" s="5" t="inlineStr">
        <is>
          <t>Operations</t>
        </is>
      </c>
      <c r="D1805" s="5" t="inlineStr">
        <is>
          <t>L1</t>
        </is>
      </c>
      <c r="E1805" s="5" t="n">
        <v>1</v>
      </c>
      <c r="F1805" s="5" t="n">
        <v>14100</v>
      </c>
      <c r="G1805" s="41" t="n">
        <v>45893</v>
      </c>
      <c r="H1805" s="41" t="n">
        <v>46182</v>
      </c>
      <c r="I1805" s="42">
        <f>IF(H1805="",DATE(2099,12,31),H1805)</f>
        <v/>
      </c>
      <c r="J1805" s="23">
        <f>F1805*E1805</f>
        <v/>
      </c>
      <c r="K1805" s="23">
        <f>J1805*INDEX(Settings!$C$31:$C$36,MATCH(D1805,Settings!$B$31:$B$36,0))</f>
        <v/>
      </c>
      <c r="L1805" s="23">
        <f>J1805+K1805</f>
        <v/>
      </c>
      <c r="M1805" s="23">
        <f>MIN(L1805,Settings!$C$25)</f>
        <v/>
      </c>
      <c r="N1805" s="23">
        <f>IF(B1805="IT",L1805*Settings!$C$11+L1805*Settings!$C$12,M1805*Settings!$C$16+M1805*Settings!$C$17+L1805*Settings!$C$18+L1805*Settings!$C$19+L1805*Settings!$C$20+L1805*Settings!$C$21*Settings!$C$22)</f>
        <v/>
      </c>
      <c r="O1805" s="23">
        <f>IF(B1805="IT",J1805/Settings!$C$13,0)</f>
        <v/>
      </c>
      <c r="P1805" s="23">
        <f>L1805+N1805+O1805</f>
        <v/>
      </c>
    </row>
    <row r="1806">
      <c r="A1806" s="5" t="inlineStr">
        <is>
          <t>E02772</t>
        </is>
      </c>
      <c r="B1806" s="5" t="inlineStr">
        <is>
          <t>PL</t>
        </is>
      </c>
      <c r="C1806" s="5" t="inlineStr">
        <is>
          <t>Sales</t>
        </is>
      </c>
      <c r="D1806" s="5" t="inlineStr">
        <is>
          <t>L3</t>
        </is>
      </c>
      <c r="E1806" s="5" t="n">
        <v>1</v>
      </c>
      <c r="F1806" s="5" t="n">
        <v>36600</v>
      </c>
      <c r="G1806" s="41" t="n">
        <v>44298</v>
      </c>
      <c r="H1806" s="41" t="n"/>
      <c r="I1806" s="42">
        <f>IF(H1806="",DATE(2099,12,31),H1806)</f>
        <v/>
      </c>
      <c r="J1806" s="23">
        <f>F1806*E1806</f>
        <v/>
      </c>
      <c r="K1806" s="23">
        <f>J1806*INDEX(Settings!$C$31:$C$36,MATCH(D1806,Settings!$B$31:$B$36,0))</f>
        <v/>
      </c>
      <c r="L1806" s="23">
        <f>J1806+K1806</f>
        <v/>
      </c>
      <c r="M1806" s="23">
        <f>MIN(L1806,Settings!$C$25)</f>
        <v/>
      </c>
      <c r="N1806" s="23">
        <f>IF(B1806="IT",L1806*Settings!$C$11+L1806*Settings!$C$12,M1806*Settings!$C$16+M1806*Settings!$C$17+L1806*Settings!$C$18+L1806*Settings!$C$19+L1806*Settings!$C$20+L1806*Settings!$C$21*Settings!$C$22)</f>
        <v/>
      </c>
      <c r="O1806" s="23">
        <f>IF(B1806="IT",J1806/Settings!$C$13,0)</f>
        <v/>
      </c>
      <c r="P1806" s="23">
        <f>L1806+N1806+O1806</f>
        <v/>
      </c>
    </row>
    <row r="1807">
      <c r="A1807" s="5" t="inlineStr">
        <is>
          <t>E02773</t>
        </is>
      </c>
      <c r="B1807" s="5" t="inlineStr">
        <is>
          <t>PL</t>
        </is>
      </c>
      <c r="C1807" s="5" t="inlineStr">
        <is>
          <t>Sales</t>
        </is>
      </c>
      <c r="D1807" s="5" t="inlineStr">
        <is>
          <t>L6</t>
        </is>
      </c>
      <c r="E1807" s="5" t="n">
        <v>1</v>
      </c>
      <c r="F1807" s="5" t="n">
        <v>83100</v>
      </c>
      <c r="G1807" s="41" t="n">
        <v>41113</v>
      </c>
      <c r="H1807" s="41" t="n"/>
      <c r="I1807" s="42">
        <f>IF(H1807="",DATE(2099,12,31),H1807)</f>
        <v/>
      </c>
      <c r="J1807" s="23">
        <f>F1807*E1807</f>
        <v/>
      </c>
      <c r="K1807" s="23">
        <f>J1807*INDEX(Settings!$C$31:$C$36,MATCH(D1807,Settings!$B$31:$B$36,0))</f>
        <v/>
      </c>
      <c r="L1807" s="23">
        <f>J1807+K1807</f>
        <v/>
      </c>
      <c r="M1807" s="23">
        <f>MIN(L1807,Settings!$C$25)</f>
        <v/>
      </c>
      <c r="N1807" s="23">
        <f>IF(B1807="IT",L1807*Settings!$C$11+L1807*Settings!$C$12,M1807*Settings!$C$16+M1807*Settings!$C$17+L1807*Settings!$C$18+L1807*Settings!$C$19+L1807*Settings!$C$20+L1807*Settings!$C$21*Settings!$C$22)</f>
        <v/>
      </c>
      <c r="O1807" s="23">
        <f>IF(B1807="IT",J1807/Settings!$C$13,0)</f>
        <v/>
      </c>
      <c r="P1807" s="23">
        <f>L1807+N1807+O1807</f>
        <v/>
      </c>
    </row>
    <row r="1808">
      <c r="A1808" s="5" t="inlineStr">
        <is>
          <t>E02778</t>
        </is>
      </c>
      <c r="B1808" s="5" t="inlineStr">
        <is>
          <t>PL</t>
        </is>
      </c>
      <c r="C1808" s="5" t="inlineStr">
        <is>
          <t>Operations</t>
        </is>
      </c>
      <c r="D1808" s="5" t="inlineStr">
        <is>
          <t>L2</t>
        </is>
      </c>
      <c r="E1808" s="5" t="n">
        <v>1</v>
      </c>
      <c r="F1808" s="5" t="n">
        <v>24500</v>
      </c>
      <c r="G1808" s="41" t="n">
        <v>45209</v>
      </c>
      <c r="H1808" s="41" t="n"/>
      <c r="I1808" s="42">
        <f>IF(H1808="",DATE(2099,12,31),H1808)</f>
        <v/>
      </c>
      <c r="J1808" s="23">
        <f>F1808*E1808</f>
        <v/>
      </c>
      <c r="K1808" s="23">
        <f>J1808*INDEX(Settings!$C$31:$C$36,MATCH(D1808,Settings!$B$31:$B$36,0))</f>
        <v/>
      </c>
      <c r="L1808" s="23">
        <f>J1808+K1808</f>
        <v/>
      </c>
      <c r="M1808" s="23">
        <f>MIN(L1808,Settings!$C$25)</f>
        <v/>
      </c>
      <c r="N1808" s="23">
        <f>IF(B1808="IT",L1808*Settings!$C$11+L1808*Settings!$C$12,M1808*Settings!$C$16+M1808*Settings!$C$17+L1808*Settings!$C$18+L1808*Settings!$C$19+L1808*Settings!$C$20+L1808*Settings!$C$21*Settings!$C$22)</f>
        <v/>
      </c>
      <c r="O1808" s="23">
        <f>IF(B1808="IT",J1808/Settings!$C$13,0)</f>
        <v/>
      </c>
      <c r="P1808" s="23">
        <f>L1808+N1808+O1808</f>
        <v/>
      </c>
    </row>
    <row r="1809">
      <c r="A1809" s="5" t="inlineStr">
        <is>
          <t>E02779</t>
        </is>
      </c>
      <c r="B1809" s="5" t="inlineStr">
        <is>
          <t>IT</t>
        </is>
      </c>
      <c r="C1809" s="5" t="inlineStr">
        <is>
          <t>Finance</t>
        </is>
      </c>
      <c r="D1809" s="5" t="inlineStr">
        <is>
          <t>L2</t>
        </is>
      </c>
      <c r="E1809" s="5" t="n">
        <v>0.8</v>
      </c>
      <c r="F1809" s="5" t="n">
        <v>32700</v>
      </c>
      <c r="G1809" s="41" t="n">
        <v>45021</v>
      </c>
      <c r="H1809" s="41" t="n"/>
      <c r="I1809" s="42">
        <f>IF(H1809="",DATE(2099,12,31),H1809)</f>
        <v/>
      </c>
      <c r="J1809" s="23">
        <f>F1809*E1809</f>
        <v/>
      </c>
      <c r="K1809" s="23">
        <f>J1809*INDEX(Settings!$C$31:$C$36,MATCH(D1809,Settings!$B$31:$B$36,0))</f>
        <v/>
      </c>
      <c r="L1809" s="23">
        <f>J1809+K1809</f>
        <v/>
      </c>
      <c r="M1809" s="23">
        <f>MIN(L1809,Settings!$C$25)</f>
        <v/>
      </c>
      <c r="N1809" s="23">
        <f>IF(B1809="IT",L1809*Settings!$C$11+L1809*Settings!$C$12,M1809*Settings!$C$16+M1809*Settings!$C$17+L1809*Settings!$C$18+L1809*Settings!$C$19+L1809*Settings!$C$20+L1809*Settings!$C$21*Settings!$C$22)</f>
        <v/>
      </c>
      <c r="O1809" s="23">
        <f>IF(B1809="IT",J1809/Settings!$C$13,0)</f>
        <v/>
      </c>
      <c r="P1809" s="23">
        <f>L1809+N1809+O1809</f>
        <v/>
      </c>
    </row>
    <row r="1810">
      <c r="A1810" s="5" t="inlineStr">
        <is>
          <t>E02780</t>
        </is>
      </c>
      <c r="B1810" s="5" t="inlineStr">
        <is>
          <t>IT</t>
        </is>
      </c>
      <c r="C1810" s="5" t="inlineStr">
        <is>
          <t>Operations</t>
        </is>
      </c>
      <c r="D1810" s="5" t="inlineStr">
        <is>
          <t>L4</t>
        </is>
      </c>
      <c r="E1810" s="5" t="n">
        <v>0.8</v>
      </c>
      <c r="F1810" s="5" t="n">
        <v>53250</v>
      </c>
      <c r="G1810" s="41" t="n">
        <v>44474</v>
      </c>
      <c r="H1810" s="41" t="n"/>
      <c r="I1810" s="42">
        <f>IF(H1810="",DATE(2099,12,31),H1810)</f>
        <v/>
      </c>
      <c r="J1810" s="23">
        <f>F1810*E1810</f>
        <v/>
      </c>
      <c r="K1810" s="23">
        <f>J1810*INDEX(Settings!$C$31:$C$36,MATCH(D1810,Settings!$B$31:$B$36,0))</f>
        <v/>
      </c>
      <c r="L1810" s="23">
        <f>J1810+K1810</f>
        <v/>
      </c>
      <c r="M1810" s="23">
        <f>MIN(L1810,Settings!$C$25)</f>
        <v/>
      </c>
      <c r="N1810" s="23">
        <f>IF(B1810="IT",L1810*Settings!$C$11+L1810*Settings!$C$12,M1810*Settings!$C$16+M1810*Settings!$C$17+L1810*Settings!$C$18+L1810*Settings!$C$19+L1810*Settings!$C$20+L1810*Settings!$C$21*Settings!$C$22)</f>
        <v/>
      </c>
      <c r="O1810" s="23">
        <f>IF(B1810="IT",J1810/Settings!$C$13,0)</f>
        <v/>
      </c>
      <c r="P1810" s="23">
        <f>L1810+N1810+O1810</f>
        <v/>
      </c>
    </row>
    <row r="1811">
      <c r="A1811" s="5" t="inlineStr">
        <is>
          <t>E02782</t>
        </is>
      </c>
      <c r="B1811" s="5" t="inlineStr">
        <is>
          <t>IT</t>
        </is>
      </c>
      <c r="C1811" s="5" t="inlineStr">
        <is>
          <t>Customer Service</t>
        </is>
      </c>
      <c r="D1811" s="5" t="inlineStr">
        <is>
          <t>L3</t>
        </is>
      </c>
      <c r="E1811" s="5" t="n">
        <v>1</v>
      </c>
      <c r="F1811" s="5" t="n">
        <v>36000</v>
      </c>
      <c r="G1811" s="41" t="n">
        <v>45031</v>
      </c>
      <c r="H1811" s="41" t="n"/>
      <c r="I1811" s="42">
        <f>IF(H1811="",DATE(2099,12,31),H1811)</f>
        <v/>
      </c>
      <c r="J1811" s="23">
        <f>F1811*E1811</f>
        <v/>
      </c>
      <c r="K1811" s="23">
        <f>J1811*INDEX(Settings!$C$31:$C$36,MATCH(D1811,Settings!$B$31:$B$36,0))</f>
        <v/>
      </c>
      <c r="L1811" s="23">
        <f>J1811+K1811</f>
        <v/>
      </c>
      <c r="M1811" s="23">
        <f>MIN(L1811,Settings!$C$25)</f>
        <v/>
      </c>
      <c r="N1811" s="23">
        <f>IF(B1811="IT",L1811*Settings!$C$11+L1811*Settings!$C$12,M1811*Settings!$C$16+M1811*Settings!$C$17+L1811*Settings!$C$18+L1811*Settings!$C$19+L1811*Settings!$C$20+L1811*Settings!$C$21*Settings!$C$22)</f>
        <v/>
      </c>
      <c r="O1811" s="23">
        <f>IF(B1811="IT",J1811/Settings!$C$13,0)</f>
        <v/>
      </c>
      <c r="P1811" s="23">
        <f>L1811+N1811+O1811</f>
        <v/>
      </c>
    </row>
    <row r="1812">
      <c r="A1812" s="5" t="inlineStr">
        <is>
          <t>E02784</t>
        </is>
      </c>
      <c r="B1812" s="5" t="inlineStr">
        <is>
          <t>IT</t>
        </is>
      </c>
      <c r="C1812" s="5" t="inlineStr">
        <is>
          <t>Sales</t>
        </is>
      </c>
      <c r="D1812" s="5" t="inlineStr">
        <is>
          <t>L3</t>
        </is>
      </c>
      <c r="E1812" s="5" t="n">
        <v>1</v>
      </c>
      <c r="F1812" s="5" t="n">
        <v>38750</v>
      </c>
      <c r="G1812" s="41" t="n">
        <v>45637</v>
      </c>
      <c r="H1812" s="41" t="n"/>
      <c r="I1812" s="42">
        <f>IF(H1812="",DATE(2099,12,31),H1812)</f>
        <v/>
      </c>
      <c r="J1812" s="23">
        <f>F1812*E1812</f>
        <v/>
      </c>
      <c r="K1812" s="23">
        <f>J1812*INDEX(Settings!$C$31:$C$36,MATCH(D1812,Settings!$B$31:$B$36,0))</f>
        <v/>
      </c>
      <c r="L1812" s="23">
        <f>J1812+K1812</f>
        <v/>
      </c>
      <c r="M1812" s="23">
        <f>MIN(L1812,Settings!$C$25)</f>
        <v/>
      </c>
      <c r="N1812" s="23">
        <f>IF(B1812="IT",L1812*Settings!$C$11+L1812*Settings!$C$12,M1812*Settings!$C$16+M1812*Settings!$C$17+L1812*Settings!$C$18+L1812*Settings!$C$19+L1812*Settings!$C$20+L1812*Settings!$C$21*Settings!$C$22)</f>
        <v/>
      </c>
      <c r="O1812" s="23">
        <f>IF(B1812="IT",J1812/Settings!$C$13,0)</f>
        <v/>
      </c>
      <c r="P1812" s="23">
        <f>L1812+N1812+O1812</f>
        <v/>
      </c>
    </row>
    <row r="1813">
      <c r="A1813" s="5" t="inlineStr">
        <is>
          <t>E02785</t>
        </is>
      </c>
      <c r="B1813" s="5" t="inlineStr">
        <is>
          <t>PL</t>
        </is>
      </c>
      <c r="C1813" s="5" t="inlineStr">
        <is>
          <t>Operations</t>
        </is>
      </c>
      <c r="D1813" s="5" t="inlineStr">
        <is>
          <t>L1</t>
        </is>
      </c>
      <c r="E1813" s="5" t="n">
        <v>1</v>
      </c>
      <c r="F1813" s="5" t="n">
        <v>20850</v>
      </c>
      <c r="G1813" s="41" t="n">
        <v>43952</v>
      </c>
      <c r="H1813" s="41" t="n"/>
      <c r="I1813" s="42">
        <f>IF(H1813="",DATE(2099,12,31),H1813)</f>
        <v/>
      </c>
      <c r="J1813" s="23">
        <f>F1813*E1813</f>
        <v/>
      </c>
      <c r="K1813" s="23">
        <f>J1813*INDEX(Settings!$C$31:$C$36,MATCH(D1813,Settings!$B$31:$B$36,0))</f>
        <v/>
      </c>
      <c r="L1813" s="23">
        <f>J1813+K1813</f>
        <v/>
      </c>
      <c r="M1813" s="23">
        <f>MIN(L1813,Settings!$C$25)</f>
        <v/>
      </c>
      <c r="N1813" s="23">
        <f>IF(B1813="IT",L1813*Settings!$C$11+L1813*Settings!$C$12,M1813*Settings!$C$16+M1813*Settings!$C$17+L1813*Settings!$C$18+L1813*Settings!$C$19+L1813*Settings!$C$20+L1813*Settings!$C$21*Settings!$C$22)</f>
        <v/>
      </c>
      <c r="O1813" s="23">
        <f>IF(B1813="IT",J1813/Settings!$C$13,0)</f>
        <v/>
      </c>
      <c r="P1813" s="23">
        <f>L1813+N1813+O1813</f>
        <v/>
      </c>
    </row>
    <row r="1814">
      <c r="A1814" s="5" t="inlineStr">
        <is>
          <t>E02786</t>
        </is>
      </c>
      <c r="B1814" s="5" t="inlineStr">
        <is>
          <t>IT</t>
        </is>
      </c>
      <c r="C1814" s="5" t="inlineStr">
        <is>
          <t>Tech</t>
        </is>
      </c>
      <c r="D1814" s="5" t="inlineStr">
        <is>
          <t>L2</t>
        </is>
      </c>
      <c r="E1814" s="5" t="n">
        <v>1</v>
      </c>
      <c r="F1814" s="5" t="n">
        <v>45550</v>
      </c>
      <c r="G1814" s="41" t="n">
        <v>45712</v>
      </c>
      <c r="H1814" s="41" t="n"/>
      <c r="I1814" s="42">
        <f>IF(H1814="",DATE(2099,12,31),H1814)</f>
        <v/>
      </c>
      <c r="J1814" s="23">
        <f>F1814*E1814</f>
        <v/>
      </c>
      <c r="K1814" s="23">
        <f>J1814*INDEX(Settings!$C$31:$C$36,MATCH(D1814,Settings!$B$31:$B$36,0))</f>
        <v/>
      </c>
      <c r="L1814" s="23">
        <f>J1814+K1814</f>
        <v/>
      </c>
      <c r="M1814" s="23">
        <f>MIN(L1814,Settings!$C$25)</f>
        <v/>
      </c>
      <c r="N1814" s="23">
        <f>IF(B1814="IT",L1814*Settings!$C$11+L1814*Settings!$C$12,M1814*Settings!$C$16+M1814*Settings!$C$17+L1814*Settings!$C$18+L1814*Settings!$C$19+L1814*Settings!$C$20+L1814*Settings!$C$21*Settings!$C$22)</f>
        <v/>
      </c>
      <c r="O1814" s="23">
        <f>IF(B1814="IT",J1814/Settings!$C$13,0)</f>
        <v/>
      </c>
      <c r="P1814" s="23">
        <f>L1814+N1814+O1814</f>
        <v/>
      </c>
    </row>
    <row r="1815">
      <c r="A1815" s="5" t="inlineStr">
        <is>
          <t>E02788</t>
        </is>
      </c>
      <c r="B1815" s="5" t="inlineStr">
        <is>
          <t>PL</t>
        </is>
      </c>
      <c r="C1815" s="5" t="inlineStr">
        <is>
          <t>Finance</t>
        </is>
      </c>
      <c r="D1815" s="5" t="inlineStr">
        <is>
          <t>L3</t>
        </is>
      </c>
      <c r="E1815" s="5" t="n">
        <v>1</v>
      </c>
      <c r="F1815" s="5" t="n">
        <v>40400</v>
      </c>
      <c r="G1815" s="41" t="n">
        <v>45160</v>
      </c>
      <c r="H1815" s="41" t="n"/>
      <c r="I1815" s="42">
        <f>IF(H1815="",DATE(2099,12,31),H1815)</f>
        <v/>
      </c>
      <c r="J1815" s="23">
        <f>F1815*E1815</f>
        <v/>
      </c>
      <c r="K1815" s="23">
        <f>J1815*INDEX(Settings!$C$31:$C$36,MATCH(D1815,Settings!$B$31:$B$36,0))</f>
        <v/>
      </c>
      <c r="L1815" s="23">
        <f>J1815+K1815</f>
        <v/>
      </c>
      <c r="M1815" s="23">
        <f>MIN(L1815,Settings!$C$25)</f>
        <v/>
      </c>
      <c r="N1815" s="23">
        <f>IF(B1815="IT",L1815*Settings!$C$11+L1815*Settings!$C$12,M1815*Settings!$C$16+M1815*Settings!$C$17+L1815*Settings!$C$18+L1815*Settings!$C$19+L1815*Settings!$C$20+L1815*Settings!$C$21*Settings!$C$22)</f>
        <v/>
      </c>
      <c r="O1815" s="23">
        <f>IF(B1815="IT",J1815/Settings!$C$13,0)</f>
        <v/>
      </c>
      <c r="P1815" s="23">
        <f>L1815+N1815+O1815</f>
        <v/>
      </c>
    </row>
    <row r="1816">
      <c r="A1816" s="5" t="inlineStr">
        <is>
          <t>E02789</t>
        </is>
      </c>
      <c r="B1816" s="5" t="inlineStr">
        <is>
          <t>IT</t>
        </is>
      </c>
      <c r="C1816" s="5" t="inlineStr">
        <is>
          <t>Tech</t>
        </is>
      </c>
      <c r="D1816" s="5" t="inlineStr">
        <is>
          <t>L4</t>
        </is>
      </c>
      <c r="E1816" s="5" t="n">
        <v>1</v>
      </c>
      <c r="F1816" s="5" t="n">
        <v>61700</v>
      </c>
      <c r="G1816" s="41" t="n">
        <v>45579</v>
      </c>
      <c r="H1816" s="41" t="n"/>
      <c r="I1816" s="42">
        <f>IF(H1816="",DATE(2099,12,31),H1816)</f>
        <v/>
      </c>
      <c r="J1816" s="23">
        <f>F1816*E1816</f>
        <v/>
      </c>
      <c r="K1816" s="23">
        <f>J1816*INDEX(Settings!$C$31:$C$36,MATCH(D1816,Settings!$B$31:$B$36,0))</f>
        <v/>
      </c>
      <c r="L1816" s="23">
        <f>J1816+K1816</f>
        <v/>
      </c>
      <c r="M1816" s="23">
        <f>MIN(L1816,Settings!$C$25)</f>
        <v/>
      </c>
      <c r="N1816" s="23">
        <f>IF(B1816="IT",L1816*Settings!$C$11+L1816*Settings!$C$12,M1816*Settings!$C$16+M1816*Settings!$C$17+L1816*Settings!$C$18+L1816*Settings!$C$19+L1816*Settings!$C$20+L1816*Settings!$C$21*Settings!$C$22)</f>
        <v/>
      </c>
      <c r="O1816" s="23">
        <f>IF(B1816="IT",J1816/Settings!$C$13,0)</f>
        <v/>
      </c>
      <c r="P1816" s="23">
        <f>L1816+N1816+O1816</f>
        <v/>
      </c>
    </row>
    <row r="1817">
      <c r="A1817" s="5" t="inlineStr">
        <is>
          <t>E02791</t>
        </is>
      </c>
      <c r="B1817" s="5" t="inlineStr">
        <is>
          <t>IT</t>
        </is>
      </c>
      <c r="C1817" s="5" t="inlineStr">
        <is>
          <t>Customer Service</t>
        </is>
      </c>
      <c r="D1817" s="5" t="inlineStr">
        <is>
          <t>L2</t>
        </is>
      </c>
      <c r="E1817" s="5" t="n">
        <v>1</v>
      </c>
      <c r="F1817" s="5" t="n">
        <v>29950</v>
      </c>
      <c r="G1817" s="41" t="n">
        <v>45325</v>
      </c>
      <c r="H1817" s="41" t="n"/>
      <c r="I1817" s="42">
        <f>IF(H1817="",DATE(2099,12,31),H1817)</f>
        <v/>
      </c>
      <c r="J1817" s="23">
        <f>F1817*E1817</f>
        <v/>
      </c>
      <c r="K1817" s="23">
        <f>J1817*INDEX(Settings!$C$31:$C$36,MATCH(D1817,Settings!$B$31:$B$36,0))</f>
        <v/>
      </c>
      <c r="L1817" s="23">
        <f>J1817+K1817</f>
        <v/>
      </c>
      <c r="M1817" s="23">
        <f>MIN(L1817,Settings!$C$25)</f>
        <v/>
      </c>
      <c r="N1817" s="23">
        <f>IF(B1817="IT",L1817*Settings!$C$11+L1817*Settings!$C$12,M1817*Settings!$C$16+M1817*Settings!$C$17+L1817*Settings!$C$18+L1817*Settings!$C$19+L1817*Settings!$C$20+L1817*Settings!$C$21*Settings!$C$22)</f>
        <v/>
      </c>
      <c r="O1817" s="23">
        <f>IF(B1817="IT",J1817/Settings!$C$13,0)</f>
        <v/>
      </c>
      <c r="P1817" s="23">
        <f>L1817+N1817+O1817</f>
        <v/>
      </c>
    </row>
    <row r="1818">
      <c r="A1818" s="5" t="inlineStr">
        <is>
          <t>E02792</t>
        </is>
      </c>
      <c r="B1818" s="5" t="inlineStr">
        <is>
          <t>IT</t>
        </is>
      </c>
      <c r="C1818" s="5" t="inlineStr">
        <is>
          <t>Operations</t>
        </is>
      </c>
      <c r="D1818" s="5" t="inlineStr">
        <is>
          <t>L2</t>
        </is>
      </c>
      <c r="E1818" s="5" t="n">
        <v>1</v>
      </c>
      <c r="F1818" s="5" t="n">
        <v>26550</v>
      </c>
      <c r="G1818" s="41" t="n">
        <v>45807</v>
      </c>
      <c r="H1818" s="41" t="n"/>
      <c r="I1818" s="42">
        <f>IF(H1818="",DATE(2099,12,31),H1818)</f>
        <v/>
      </c>
      <c r="J1818" s="23">
        <f>F1818*E1818</f>
        <v/>
      </c>
      <c r="K1818" s="23">
        <f>J1818*INDEX(Settings!$C$31:$C$36,MATCH(D1818,Settings!$B$31:$B$36,0))</f>
        <v/>
      </c>
      <c r="L1818" s="23">
        <f>J1818+K1818</f>
        <v/>
      </c>
      <c r="M1818" s="23">
        <f>MIN(L1818,Settings!$C$25)</f>
        <v/>
      </c>
      <c r="N1818" s="23">
        <f>IF(B1818="IT",L1818*Settings!$C$11+L1818*Settings!$C$12,M1818*Settings!$C$16+M1818*Settings!$C$17+L1818*Settings!$C$18+L1818*Settings!$C$19+L1818*Settings!$C$20+L1818*Settings!$C$21*Settings!$C$22)</f>
        <v/>
      </c>
      <c r="O1818" s="23">
        <f>IF(B1818="IT",J1818/Settings!$C$13,0)</f>
        <v/>
      </c>
      <c r="P1818" s="23">
        <f>L1818+N1818+O1818</f>
        <v/>
      </c>
    </row>
    <row r="1819">
      <c r="A1819" s="5" t="inlineStr">
        <is>
          <t>E02797</t>
        </is>
      </c>
      <c r="B1819" s="5" t="inlineStr">
        <is>
          <t>PL</t>
        </is>
      </c>
      <c r="C1819" s="5" t="inlineStr">
        <is>
          <t>Tech</t>
        </is>
      </c>
      <c r="D1819" s="5" t="inlineStr">
        <is>
          <t>L4</t>
        </is>
      </c>
      <c r="E1819" s="5" t="n">
        <v>1</v>
      </c>
      <c r="F1819" s="5" t="n">
        <v>54500</v>
      </c>
      <c r="G1819" s="41" t="n">
        <v>43292</v>
      </c>
      <c r="H1819" s="41" t="n"/>
      <c r="I1819" s="42">
        <f>IF(H1819="",DATE(2099,12,31),H1819)</f>
        <v/>
      </c>
      <c r="J1819" s="23">
        <f>F1819*E1819</f>
        <v/>
      </c>
      <c r="K1819" s="23">
        <f>J1819*INDEX(Settings!$C$31:$C$36,MATCH(D1819,Settings!$B$31:$B$36,0))</f>
        <v/>
      </c>
      <c r="L1819" s="23">
        <f>J1819+K1819</f>
        <v/>
      </c>
      <c r="M1819" s="23">
        <f>MIN(L1819,Settings!$C$25)</f>
        <v/>
      </c>
      <c r="N1819" s="23">
        <f>IF(B1819="IT",L1819*Settings!$C$11+L1819*Settings!$C$12,M1819*Settings!$C$16+M1819*Settings!$C$17+L1819*Settings!$C$18+L1819*Settings!$C$19+L1819*Settings!$C$20+L1819*Settings!$C$21*Settings!$C$22)</f>
        <v/>
      </c>
      <c r="O1819" s="23">
        <f>IF(B1819="IT",J1819/Settings!$C$13,0)</f>
        <v/>
      </c>
      <c r="P1819" s="23">
        <f>L1819+N1819+O1819</f>
        <v/>
      </c>
    </row>
    <row r="1820">
      <c r="A1820" s="5" t="inlineStr">
        <is>
          <t>E02799</t>
        </is>
      </c>
      <c r="B1820" s="5" t="inlineStr">
        <is>
          <t>PL</t>
        </is>
      </c>
      <c r="C1820" s="5" t="inlineStr">
        <is>
          <t>Customer Service</t>
        </is>
      </c>
      <c r="D1820" s="5" t="inlineStr">
        <is>
          <t>L1</t>
        </is>
      </c>
      <c r="E1820" s="5" t="n">
        <v>0.8</v>
      </c>
      <c r="F1820" s="5" t="n">
        <v>20200</v>
      </c>
      <c r="G1820" s="41" t="n">
        <v>41464</v>
      </c>
      <c r="H1820" s="41" t="n"/>
      <c r="I1820" s="42">
        <f>IF(H1820="",DATE(2099,12,31),H1820)</f>
        <v/>
      </c>
      <c r="J1820" s="23">
        <f>F1820*E1820</f>
        <v/>
      </c>
      <c r="K1820" s="23">
        <f>J1820*INDEX(Settings!$C$31:$C$36,MATCH(D1820,Settings!$B$31:$B$36,0))</f>
        <v/>
      </c>
      <c r="L1820" s="23">
        <f>J1820+K1820</f>
        <v/>
      </c>
      <c r="M1820" s="23">
        <f>MIN(L1820,Settings!$C$25)</f>
        <v/>
      </c>
      <c r="N1820" s="23">
        <f>IF(B1820="IT",L1820*Settings!$C$11+L1820*Settings!$C$12,M1820*Settings!$C$16+M1820*Settings!$C$17+L1820*Settings!$C$18+L1820*Settings!$C$19+L1820*Settings!$C$20+L1820*Settings!$C$21*Settings!$C$22)</f>
        <v/>
      </c>
      <c r="O1820" s="23">
        <f>IF(B1820="IT",J1820/Settings!$C$13,0)</f>
        <v/>
      </c>
      <c r="P1820" s="23">
        <f>L1820+N1820+O1820</f>
        <v/>
      </c>
    </row>
    <row r="1821">
      <c r="A1821" s="5" t="inlineStr">
        <is>
          <t>E02800</t>
        </is>
      </c>
      <c r="B1821" s="5" t="inlineStr">
        <is>
          <t>PL</t>
        </is>
      </c>
      <c r="C1821" s="5" t="inlineStr">
        <is>
          <t>Operations</t>
        </is>
      </c>
      <c r="D1821" s="5" t="inlineStr">
        <is>
          <t>L3</t>
        </is>
      </c>
      <c r="E1821" s="5" t="n">
        <v>1</v>
      </c>
      <c r="F1821" s="5" t="n">
        <v>25050</v>
      </c>
      <c r="G1821" s="41" t="n">
        <v>46195</v>
      </c>
      <c r="H1821" s="41" t="n"/>
      <c r="I1821" s="42">
        <f>IF(H1821="",DATE(2099,12,31),H1821)</f>
        <v/>
      </c>
      <c r="J1821" s="23">
        <f>F1821*E1821</f>
        <v/>
      </c>
      <c r="K1821" s="23">
        <f>J1821*INDEX(Settings!$C$31:$C$36,MATCH(D1821,Settings!$B$31:$B$36,0))</f>
        <v/>
      </c>
      <c r="L1821" s="23">
        <f>J1821+K1821</f>
        <v/>
      </c>
      <c r="M1821" s="23">
        <f>MIN(L1821,Settings!$C$25)</f>
        <v/>
      </c>
      <c r="N1821" s="23">
        <f>IF(B1821="IT",L1821*Settings!$C$11+L1821*Settings!$C$12,M1821*Settings!$C$16+M1821*Settings!$C$17+L1821*Settings!$C$18+L1821*Settings!$C$19+L1821*Settings!$C$20+L1821*Settings!$C$21*Settings!$C$22)</f>
        <v/>
      </c>
      <c r="O1821" s="23">
        <f>IF(B1821="IT",J1821/Settings!$C$13,0)</f>
        <v/>
      </c>
      <c r="P1821" s="23">
        <f>L1821+N1821+O1821</f>
        <v/>
      </c>
    </row>
    <row r="1822">
      <c r="A1822" s="5" t="inlineStr">
        <is>
          <t>E02801</t>
        </is>
      </c>
      <c r="B1822" s="5" t="inlineStr">
        <is>
          <t>PL</t>
        </is>
      </c>
      <c r="C1822" s="5" t="inlineStr">
        <is>
          <t>Operations</t>
        </is>
      </c>
      <c r="D1822" s="5" t="inlineStr">
        <is>
          <t>L1</t>
        </is>
      </c>
      <c r="E1822" s="5" t="n">
        <v>1</v>
      </c>
      <c r="F1822" s="5" t="n">
        <v>20850</v>
      </c>
      <c r="G1822" s="41" t="n">
        <v>44890</v>
      </c>
      <c r="H1822" s="41" t="n"/>
      <c r="I1822" s="42">
        <f>IF(H1822="",DATE(2099,12,31),H1822)</f>
        <v/>
      </c>
      <c r="J1822" s="23">
        <f>F1822*E1822</f>
        <v/>
      </c>
      <c r="K1822" s="23">
        <f>J1822*INDEX(Settings!$C$31:$C$36,MATCH(D1822,Settings!$B$31:$B$36,0))</f>
        <v/>
      </c>
      <c r="L1822" s="23">
        <f>J1822+K1822</f>
        <v/>
      </c>
      <c r="M1822" s="23">
        <f>MIN(L1822,Settings!$C$25)</f>
        <v/>
      </c>
      <c r="N1822" s="23">
        <f>IF(B1822="IT",L1822*Settings!$C$11+L1822*Settings!$C$12,M1822*Settings!$C$16+M1822*Settings!$C$17+L1822*Settings!$C$18+L1822*Settings!$C$19+L1822*Settings!$C$20+L1822*Settings!$C$21*Settings!$C$22)</f>
        <v/>
      </c>
      <c r="O1822" s="23">
        <f>IF(B1822="IT",J1822/Settings!$C$13,0)</f>
        <v/>
      </c>
      <c r="P1822" s="23">
        <f>L1822+N1822+O1822</f>
        <v/>
      </c>
    </row>
    <row r="1823">
      <c r="A1823" s="5" t="inlineStr">
        <is>
          <t>E02802</t>
        </is>
      </c>
      <c r="B1823" s="5" t="inlineStr">
        <is>
          <t>PL</t>
        </is>
      </c>
      <c r="C1823" s="5" t="inlineStr">
        <is>
          <t>Sales</t>
        </is>
      </c>
      <c r="D1823" s="5" t="inlineStr">
        <is>
          <t>L4</t>
        </is>
      </c>
      <c r="E1823" s="5" t="n">
        <v>1</v>
      </c>
      <c r="F1823" s="5" t="n">
        <v>43800</v>
      </c>
      <c r="G1823" s="41" t="n">
        <v>45144</v>
      </c>
      <c r="H1823" s="41" t="n"/>
      <c r="I1823" s="42">
        <f>IF(H1823="",DATE(2099,12,31),H1823)</f>
        <v/>
      </c>
      <c r="J1823" s="23">
        <f>F1823*E1823</f>
        <v/>
      </c>
      <c r="K1823" s="23">
        <f>J1823*INDEX(Settings!$C$31:$C$36,MATCH(D1823,Settings!$B$31:$B$36,0))</f>
        <v/>
      </c>
      <c r="L1823" s="23">
        <f>J1823+K1823</f>
        <v/>
      </c>
      <c r="M1823" s="23">
        <f>MIN(L1823,Settings!$C$25)</f>
        <v/>
      </c>
      <c r="N1823" s="23">
        <f>IF(B1823="IT",L1823*Settings!$C$11+L1823*Settings!$C$12,M1823*Settings!$C$16+M1823*Settings!$C$17+L1823*Settings!$C$18+L1823*Settings!$C$19+L1823*Settings!$C$20+L1823*Settings!$C$21*Settings!$C$22)</f>
        <v/>
      </c>
      <c r="O1823" s="23">
        <f>IF(B1823="IT",J1823/Settings!$C$13,0)</f>
        <v/>
      </c>
      <c r="P1823" s="23">
        <f>L1823+N1823+O1823</f>
        <v/>
      </c>
    </row>
    <row r="1824">
      <c r="A1824" s="5" t="inlineStr">
        <is>
          <t>E02803</t>
        </is>
      </c>
      <c r="B1824" s="5" t="inlineStr">
        <is>
          <t>PL</t>
        </is>
      </c>
      <c r="C1824" s="5" t="inlineStr">
        <is>
          <t>Customer Service</t>
        </is>
      </c>
      <c r="D1824" s="5" t="inlineStr">
        <is>
          <t>L2</t>
        </is>
      </c>
      <c r="E1824" s="5" t="n">
        <v>1</v>
      </c>
      <c r="F1824" s="5" t="n">
        <v>26250</v>
      </c>
      <c r="G1824" s="41" t="n">
        <v>44485</v>
      </c>
      <c r="H1824" s="41" t="n">
        <v>45849</v>
      </c>
      <c r="I1824" s="42">
        <f>IF(H1824="",DATE(2099,12,31),H1824)</f>
        <v/>
      </c>
      <c r="J1824" s="23">
        <f>F1824*E1824</f>
        <v/>
      </c>
      <c r="K1824" s="23">
        <f>J1824*INDEX(Settings!$C$31:$C$36,MATCH(D1824,Settings!$B$31:$B$36,0))</f>
        <v/>
      </c>
      <c r="L1824" s="23">
        <f>J1824+K1824</f>
        <v/>
      </c>
      <c r="M1824" s="23">
        <f>MIN(L1824,Settings!$C$25)</f>
        <v/>
      </c>
      <c r="N1824" s="23">
        <f>IF(B1824="IT",L1824*Settings!$C$11+L1824*Settings!$C$12,M1824*Settings!$C$16+M1824*Settings!$C$17+L1824*Settings!$C$18+L1824*Settings!$C$19+L1824*Settings!$C$20+L1824*Settings!$C$21*Settings!$C$22)</f>
        <v/>
      </c>
      <c r="O1824" s="23">
        <f>IF(B1824="IT",J1824/Settings!$C$13,0)</f>
        <v/>
      </c>
      <c r="P1824" s="23">
        <f>L1824+N1824+O1824</f>
        <v/>
      </c>
    </row>
    <row r="1825">
      <c r="A1825" s="5" t="inlineStr">
        <is>
          <t>E02806</t>
        </is>
      </c>
      <c r="B1825" s="5" t="inlineStr">
        <is>
          <t>PL</t>
        </is>
      </c>
      <c r="C1825" s="5" t="inlineStr">
        <is>
          <t>Operations</t>
        </is>
      </c>
      <c r="D1825" s="5" t="inlineStr">
        <is>
          <t>L4</t>
        </is>
      </c>
      <c r="E1825" s="5" t="n">
        <v>1</v>
      </c>
      <c r="F1825" s="5" t="n">
        <v>37150</v>
      </c>
      <c r="G1825" s="41" t="n">
        <v>43962</v>
      </c>
      <c r="H1825" s="41" t="n">
        <v>46019</v>
      </c>
      <c r="I1825" s="42">
        <f>IF(H1825="",DATE(2099,12,31),H1825)</f>
        <v/>
      </c>
      <c r="J1825" s="23">
        <f>F1825*E1825</f>
        <v/>
      </c>
      <c r="K1825" s="23">
        <f>J1825*INDEX(Settings!$C$31:$C$36,MATCH(D1825,Settings!$B$31:$B$36,0))</f>
        <v/>
      </c>
      <c r="L1825" s="23">
        <f>J1825+K1825</f>
        <v/>
      </c>
      <c r="M1825" s="23">
        <f>MIN(L1825,Settings!$C$25)</f>
        <v/>
      </c>
      <c r="N1825" s="23">
        <f>IF(B1825="IT",L1825*Settings!$C$11+L1825*Settings!$C$12,M1825*Settings!$C$16+M1825*Settings!$C$17+L1825*Settings!$C$18+L1825*Settings!$C$19+L1825*Settings!$C$20+L1825*Settings!$C$21*Settings!$C$22)</f>
        <v/>
      </c>
      <c r="O1825" s="23">
        <f>IF(B1825="IT",J1825/Settings!$C$13,0)</f>
        <v/>
      </c>
      <c r="P1825" s="23">
        <f>L1825+N1825+O1825</f>
        <v/>
      </c>
    </row>
    <row r="1826">
      <c r="A1826" s="5" t="inlineStr">
        <is>
          <t>E02808</t>
        </is>
      </c>
      <c r="B1826" s="5" t="inlineStr">
        <is>
          <t>IT</t>
        </is>
      </c>
      <c r="C1826" s="5" t="inlineStr">
        <is>
          <t>Operations</t>
        </is>
      </c>
      <c r="D1826" s="5" t="inlineStr">
        <is>
          <t>L4</t>
        </is>
      </c>
      <c r="E1826" s="5" t="n">
        <v>1</v>
      </c>
      <c r="F1826" s="5" t="n">
        <v>50600</v>
      </c>
      <c r="G1826" s="41" t="n">
        <v>43017</v>
      </c>
      <c r="H1826" s="41" t="n"/>
      <c r="I1826" s="42">
        <f>IF(H1826="",DATE(2099,12,31),H1826)</f>
        <v/>
      </c>
      <c r="J1826" s="23">
        <f>F1826*E1826</f>
        <v/>
      </c>
      <c r="K1826" s="23">
        <f>J1826*INDEX(Settings!$C$31:$C$36,MATCH(D1826,Settings!$B$31:$B$36,0))</f>
        <v/>
      </c>
      <c r="L1826" s="23">
        <f>J1826+K1826</f>
        <v/>
      </c>
      <c r="M1826" s="23">
        <f>MIN(L1826,Settings!$C$25)</f>
        <v/>
      </c>
      <c r="N1826" s="23">
        <f>IF(B1826="IT",L1826*Settings!$C$11+L1826*Settings!$C$12,M1826*Settings!$C$16+M1826*Settings!$C$17+L1826*Settings!$C$18+L1826*Settings!$C$19+L1826*Settings!$C$20+L1826*Settings!$C$21*Settings!$C$22)</f>
        <v/>
      </c>
      <c r="O1826" s="23">
        <f>IF(B1826="IT",J1826/Settings!$C$13,0)</f>
        <v/>
      </c>
      <c r="P1826" s="23">
        <f>L1826+N1826+O1826</f>
        <v/>
      </c>
    </row>
    <row r="1827">
      <c r="A1827" s="5" t="inlineStr">
        <is>
          <t>E02809</t>
        </is>
      </c>
      <c r="B1827" s="5" t="inlineStr">
        <is>
          <t>PL</t>
        </is>
      </c>
      <c r="C1827" s="5" t="inlineStr">
        <is>
          <t>HR</t>
        </is>
      </c>
      <c r="D1827" s="5" t="inlineStr">
        <is>
          <t>L5</t>
        </is>
      </c>
      <c r="E1827" s="5" t="n">
        <v>1</v>
      </c>
      <c r="F1827" s="5" t="n">
        <v>53800</v>
      </c>
      <c r="G1827" s="41" t="n">
        <v>45753</v>
      </c>
      <c r="H1827" s="41" t="n"/>
      <c r="I1827" s="42">
        <f>IF(H1827="",DATE(2099,12,31),H1827)</f>
        <v/>
      </c>
      <c r="J1827" s="23">
        <f>F1827*E1827</f>
        <v/>
      </c>
      <c r="K1827" s="23">
        <f>J1827*INDEX(Settings!$C$31:$C$36,MATCH(D1827,Settings!$B$31:$B$36,0))</f>
        <v/>
      </c>
      <c r="L1827" s="23">
        <f>J1827+K1827</f>
        <v/>
      </c>
      <c r="M1827" s="23">
        <f>MIN(L1827,Settings!$C$25)</f>
        <v/>
      </c>
      <c r="N1827" s="23">
        <f>IF(B1827="IT",L1827*Settings!$C$11+L1827*Settings!$C$12,M1827*Settings!$C$16+M1827*Settings!$C$17+L1827*Settings!$C$18+L1827*Settings!$C$19+L1827*Settings!$C$20+L1827*Settings!$C$21*Settings!$C$22)</f>
        <v/>
      </c>
      <c r="O1827" s="23">
        <f>IF(B1827="IT",J1827/Settings!$C$13,0)</f>
        <v/>
      </c>
      <c r="P1827" s="23">
        <f>L1827+N1827+O1827</f>
        <v/>
      </c>
    </row>
    <row r="1828">
      <c r="A1828" s="5" t="inlineStr">
        <is>
          <t>E02810</t>
        </is>
      </c>
      <c r="B1828" s="5" t="inlineStr">
        <is>
          <t>IT</t>
        </is>
      </c>
      <c r="C1828" s="5" t="inlineStr">
        <is>
          <t>Customer Service</t>
        </is>
      </c>
      <c r="D1828" s="5" t="inlineStr">
        <is>
          <t>L4</t>
        </is>
      </c>
      <c r="E1828" s="5" t="n">
        <v>0.8</v>
      </c>
      <c r="F1828" s="5" t="n">
        <v>51950</v>
      </c>
      <c r="G1828" s="41" t="n">
        <v>45818</v>
      </c>
      <c r="H1828" s="41" t="n"/>
      <c r="I1828" s="42">
        <f>IF(H1828="",DATE(2099,12,31),H1828)</f>
        <v/>
      </c>
      <c r="J1828" s="23">
        <f>F1828*E1828</f>
        <v/>
      </c>
      <c r="K1828" s="23">
        <f>J1828*INDEX(Settings!$C$31:$C$36,MATCH(D1828,Settings!$B$31:$B$36,0))</f>
        <v/>
      </c>
      <c r="L1828" s="23">
        <f>J1828+K1828</f>
        <v/>
      </c>
      <c r="M1828" s="23">
        <f>MIN(L1828,Settings!$C$25)</f>
        <v/>
      </c>
      <c r="N1828" s="23">
        <f>IF(B1828="IT",L1828*Settings!$C$11+L1828*Settings!$C$12,M1828*Settings!$C$16+M1828*Settings!$C$17+L1828*Settings!$C$18+L1828*Settings!$C$19+L1828*Settings!$C$20+L1828*Settings!$C$21*Settings!$C$22)</f>
        <v/>
      </c>
      <c r="O1828" s="23">
        <f>IF(B1828="IT",J1828/Settings!$C$13,0)</f>
        <v/>
      </c>
      <c r="P1828" s="23">
        <f>L1828+N1828+O1828</f>
        <v/>
      </c>
    </row>
    <row r="1829">
      <c r="A1829" s="5" t="inlineStr">
        <is>
          <t>E02811</t>
        </is>
      </c>
      <c r="B1829" s="5" t="inlineStr">
        <is>
          <t>PL</t>
        </is>
      </c>
      <c r="C1829" s="5" t="inlineStr">
        <is>
          <t>Tech</t>
        </is>
      </c>
      <c r="D1829" s="5" t="inlineStr">
        <is>
          <t>L3</t>
        </is>
      </c>
      <c r="E1829" s="5" t="n">
        <v>1</v>
      </c>
      <c r="F1829" s="5" t="n">
        <v>37050</v>
      </c>
      <c r="G1829" s="41" t="n">
        <v>44653</v>
      </c>
      <c r="H1829" s="41" t="n"/>
      <c r="I1829" s="42">
        <f>IF(H1829="",DATE(2099,12,31),H1829)</f>
        <v/>
      </c>
      <c r="J1829" s="23">
        <f>F1829*E1829</f>
        <v/>
      </c>
      <c r="K1829" s="23">
        <f>J1829*INDEX(Settings!$C$31:$C$36,MATCH(D1829,Settings!$B$31:$B$36,0))</f>
        <v/>
      </c>
      <c r="L1829" s="23">
        <f>J1829+K1829</f>
        <v/>
      </c>
      <c r="M1829" s="23">
        <f>MIN(L1829,Settings!$C$25)</f>
        <v/>
      </c>
      <c r="N1829" s="23">
        <f>IF(B1829="IT",L1829*Settings!$C$11+L1829*Settings!$C$12,M1829*Settings!$C$16+M1829*Settings!$C$17+L1829*Settings!$C$18+L1829*Settings!$C$19+L1829*Settings!$C$20+L1829*Settings!$C$21*Settings!$C$22)</f>
        <v/>
      </c>
      <c r="O1829" s="23">
        <f>IF(B1829="IT",J1829/Settings!$C$13,0)</f>
        <v/>
      </c>
      <c r="P1829" s="23">
        <f>L1829+N1829+O1829</f>
        <v/>
      </c>
    </row>
    <row r="1830">
      <c r="A1830" s="5" t="inlineStr">
        <is>
          <t>E02812</t>
        </is>
      </c>
      <c r="B1830" s="5" t="inlineStr">
        <is>
          <t>PL</t>
        </is>
      </c>
      <c r="C1830" s="5" t="inlineStr">
        <is>
          <t>Tech</t>
        </is>
      </c>
      <c r="D1830" s="5" t="inlineStr">
        <is>
          <t>L2</t>
        </is>
      </c>
      <c r="E1830" s="5" t="n">
        <v>1</v>
      </c>
      <c r="F1830" s="5" t="n">
        <v>30050</v>
      </c>
      <c r="G1830" s="41" t="n">
        <v>45282</v>
      </c>
      <c r="H1830" s="41" t="n">
        <v>46122</v>
      </c>
      <c r="I1830" s="42">
        <f>IF(H1830="",DATE(2099,12,31),H1830)</f>
        <v/>
      </c>
      <c r="J1830" s="23">
        <f>F1830*E1830</f>
        <v/>
      </c>
      <c r="K1830" s="23">
        <f>J1830*INDEX(Settings!$C$31:$C$36,MATCH(D1830,Settings!$B$31:$B$36,0))</f>
        <v/>
      </c>
      <c r="L1830" s="23">
        <f>J1830+K1830</f>
        <v/>
      </c>
      <c r="M1830" s="23">
        <f>MIN(L1830,Settings!$C$25)</f>
        <v/>
      </c>
      <c r="N1830" s="23">
        <f>IF(B1830="IT",L1830*Settings!$C$11+L1830*Settings!$C$12,M1830*Settings!$C$16+M1830*Settings!$C$17+L1830*Settings!$C$18+L1830*Settings!$C$19+L1830*Settings!$C$20+L1830*Settings!$C$21*Settings!$C$22)</f>
        <v/>
      </c>
      <c r="O1830" s="23">
        <f>IF(B1830="IT",J1830/Settings!$C$13,0)</f>
        <v/>
      </c>
      <c r="P1830" s="23">
        <f>L1830+N1830+O1830</f>
        <v/>
      </c>
    </row>
    <row r="1831">
      <c r="A1831" s="5" t="inlineStr">
        <is>
          <t>E02814</t>
        </is>
      </c>
      <c r="B1831" s="5" t="inlineStr">
        <is>
          <t>PL</t>
        </is>
      </c>
      <c r="C1831" s="5" t="inlineStr">
        <is>
          <t>Customer Service</t>
        </is>
      </c>
      <c r="D1831" s="5" t="inlineStr">
        <is>
          <t>L4</t>
        </is>
      </c>
      <c r="E1831" s="5" t="n">
        <v>1</v>
      </c>
      <c r="F1831" s="5" t="n">
        <v>38500</v>
      </c>
      <c r="G1831" s="41" t="n">
        <v>45737</v>
      </c>
      <c r="H1831" s="41" t="n"/>
      <c r="I1831" s="42">
        <f>IF(H1831="",DATE(2099,12,31),H1831)</f>
        <v/>
      </c>
      <c r="J1831" s="23">
        <f>F1831*E1831</f>
        <v/>
      </c>
      <c r="K1831" s="23">
        <f>J1831*INDEX(Settings!$C$31:$C$36,MATCH(D1831,Settings!$B$31:$B$36,0))</f>
        <v/>
      </c>
      <c r="L1831" s="23">
        <f>J1831+K1831</f>
        <v/>
      </c>
      <c r="M1831" s="23">
        <f>MIN(L1831,Settings!$C$25)</f>
        <v/>
      </c>
      <c r="N1831" s="23">
        <f>IF(B1831="IT",L1831*Settings!$C$11+L1831*Settings!$C$12,M1831*Settings!$C$16+M1831*Settings!$C$17+L1831*Settings!$C$18+L1831*Settings!$C$19+L1831*Settings!$C$20+L1831*Settings!$C$21*Settings!$C$22)</f>
        <v/>
      </c>
      <c r="O1831" s="23">
        <f>IF(B1831="IT",J1831/Settings!$C$13,0)</f>
        <v/>
      </c>
      <c r="P1831" s="23">
        <f>L1831+N1831+O1831</f>
        <v/>
      </c>
    </row>
    <row r="1832">
      <c r="A1832" s="5" t="inlineStr">
        <is>
          <t>E02817</t>
        </is>
      </c>
      <c r="B1832" s="5" t="inlineStr">
        <is>
          <t>PL</t>
        </is>
      </c>
      <c r="C1832" s="5" t="inlineStr">
        <is>
          <t>Customer Service</t>
        </is>
      </c>
      <c r="D1832" s="5" t="inlineStr">
        <is>
          <t>L2</t>
        </is>
      </c>
      <c r="E1832" s="5" t="n">
        <v>1</v>
      </c>
      <c r="F1832" s="5" t="n">
        <v>20150</v>
      </c>
      <c r="G1832" s="41" t="n">
        <v>44188</v>
      </c>
      <c r="H1832" s="41" t="n">
        <v>46162</v>
      </c>
      <c r="I1832" s="42">
        <f>IF(H1832="",DATE(2099,12,31),H1832)</f>
        <v/>
      </c>
      <c r="J1832" s="23">
        <f>F1832*E1832</f>
        <v/>
      </c>
      <c r="K1832" s="23">
        <f>J1832*INDEX(Settings!$C$31:$C$36,MATCH(D1832,Settings!$B$31:$B$36,0))</f>
        <v/>
      </c>
      <c r="L1832" s="23">
        <f>J1832+K1832</f>
        <v/>
      </c>
      <c r="M1832" s="23">
        <f>MIN(L1832,Settings!$C$25)</f>
        <v/>
      </c>
      <c r="N1832" s="23">
        <f>IF(B1832="IT",L1832*Settings!$C$11+L1832*Settings!$C$12,M1832*Settings!$C$16+M1832*Settings!$C$17+L1832*Settings!$C$18+L1832*Settings!$C$19+L1832*Settings!$C$20+L1832*Settings!$C$21*Settings!$C$22)</f>
        <v/>
      </c>
      <c r="O1832" s="23">
        <f>IF(B1832="IT",J1832/Settings!$C$13,0)</f>
        <v/>
      </c>
      <c r="P1832" s="23">
        <f>L1832+N1832+O1832</f>
        <v/>
      </c>
    </row>
    <row r="1833">
      <c r="A1833" s="5" t="inlineStr">
        <is>
          <t>E02818</t>
        </is>
      </c>
      <c r="B1833" s="5" t="inlineStr">
        <is>
          <t>IT</t>
        </is>
      </c>
      <c r="C1833" s="5" t="inlineStr">
        <is>
          <t>Operations</t>
        </is>
      </c>
      <c r="D1833" s="5" t="inlineStr">
        <is>
          <t>L2</t>
        </is>
      </c>
      <c r="E1833" s="5" t="n">
        <v>1</v>
      </c>
      <c r="F1833" s="5" t="n">
        <v>34400</v>
      </c>
      <c r="G1833" s="41" t="n">
        <v>41098</v>
      </c>
      <c r="H1833" s="41" t="n"/>
      <c r="I1833" s="42">
        <f>IF(H1833="",DATE(2099,12,31),H1833)</f>
        <v/>
      </c>
      <c r="J1833" s="23">
        <f>F1833*E1833</f>
        <v/>
      </c>
      <c r="K1833" s="23">
        <f>J1833*INDEX(Settings!$C$31:$C$36,MATCH(D1833,Settings!$B$31:$B$36,0))</f>
        <v/>
      </c>
      <c r="L1833" s="23">
        <f>J1833+K1833</f>
        <v/>
      </c>
      <c r="M1833" s="23">
        <f>MIN(L1833,Settings!$C$25)</f>
        <v/>
      </c>
      <c r="N1833" s="23">
        <f>IF(B1833="IT",L1833*Settings!$C$11+L1833*Settings!$C$12,M1833*Settings!$C$16+M1833*Settings!$C$17+L1833*Settings!$C$18+L1833*Settings!$C$19+L1833*Settings!$C$20+L1833*Settings!$C$21*Settings!$C$22)</f>
        <v/>
      </c>
      <c r="O1833" s="23">
        <f>IF(B1833="IT",J1833/Settings!$C$13,0)</f>
        <v/>
      </c>
      <c r="P1833" s="23">
        <f>L1833+N1833+O1833</f>
        <v/>
      </c>
    </row>
    <row r="1834">
      <c r="A1834" s="5" t="inlineStr">
        <is>
          <t>E02819</t>
        </is>
      </c>
      <c r="B1834" s="5" t="inlineStr">
        <is>
          <t>IT</t>
        </is>
      </c>
      <c r="C1834" s="5" t="inlineStr">
        <is>
          <t>Operations</t>
        </is>
      </c>
      <c r="D1834" s="5" t="inlineStr">
        <is>
          <t>L3</t>
        </is>
      </c>
      <c r="E1834" s="5" t="n">
        <v>0.8</v>
      </c>
      <c r="F1834" s="5" t="n">
        <v>36600</v>
      </c>
      <c r="G1834" s="41" t="n">
        <v>44417</v>
      </c>
      <c r="H1834" s="41" t="n"/>
      <c r="I1834" s="42">
        <f>IF(H1834="",DATE(2099,12,31),H1834)</f>
        <v/>
      </c>
      <c r="J1834" s="23">
        <f>F1834*E1834</f>
        <v/>
      </c>
      <c r="K1834" s="23">
        <f>J1834*INDEX(Settings!$C$31:$C$36,MATCH(D1834,Settings!$B$31:$B$36,0))</f>
        <v/>
      </c>
      <c r="L1834" s="23">
        <f>J1834+K1834</f>
        <v/>
      </c>
      <c r="M1834" s="23">
        <f>MIN(L1834,Settings!$C$25)</f>
        <v/>
      </c>
      <c r="N1834" s="23">
        <f>IF(B1834="IT",L1834*Settings!$C$11+L1834*Settings!$C$12,M1834*Settings!$C$16+M1834*Settings!$C$17+L1834*Settings!$C$18+L1834*Settings!$C$19+L1834*Settings!$C$20+L1834*Settings!$C$21*Settings!$C$22)</f>
        <v/>
      </c>
      <c r="O1834" s="23">
        <f>IF(B1834="IT",J1834/Settings!$C$13,0)</f>
        <v/>
      </c>
      <c r="P1834" s="23">
        <f>L1834+N1834+O1834</f>
        <v/>
      </c>
    </row>
    <row r="1835">
      <c r="A1835" s="5" t="inlineStr">
        <is>
          <t>E02820</t>
        </is>
      </c>
      <c r="B1835" s="5" t="inlineStr">
        <is>
          <t>PL</t>
        </is>
      </c>
      <c r="C1835" s="5" t="inlineStr">
        <is>
          <t>Operations</t>
        </is>
      </c>
      <c r="D1835" s="5" t="inlineStr">
        <is>
          <t>L1</t>
        </is>
      </c>
      <c r="E1835" s="5" t="n">
        <v>0.8</v>
      </c>
      <c r="F1835" s="5" t="n">
        <v>20450</v>
      </c>
      <c r="G1835" s="41" t="n">
        <v>44783</v>
      </c>
      <c r="H1835" s="41" t="n"/>
      <c r="I1835" s="42">
        <f>IF(H1835="",DATE(2099,12,31),H1835)</f>
        <v/>
      </c>
      <c r="J1835" s="23">
        <f>F1835*E1835</f>
        <v/>
      </c>
      <c r="K1835" s="23">
        <f>J1835*INDEX(Settings!$C$31:$C$36,MATCH(D1835,Settings!$B$31:$B$36,0))</f>
        <v/>
      </c>
      <c r="L1835" s="23">
        <f>J1835+K1835</f>
        <v/>
      </c>
      <c r="M1835" s="23">
        <f>MIN(L1835,Settings!$C$25)</f>
        <v/>
      </c>
      <c r="N1835" s="23">
        <f>IF(B1835="IT",L1835*Settings!$C$11+L1835*Settings!$C$12,M1835*Settings!$C$16+M1835*Settings!$C$17+L1835*Settings!$C$18+L1835*Settings!$C$19+L1835*Settings!$C$20+L1835*Settings!$C$21*Settings!$C$22)</f>
        <v/>
      </c>
      <c r="O1835" s="23">
        <f>IF(B1835="IT",J1835/Settings!$C$13,0)</f>
        <v/>
      </c>
      <c r="P1835" s="23">
        <f>L1835+N1835+O1835</f>
        <v/>
      </c>
    </row>
    <row r="1836">
      <c r="A1836" s="5" t="inlineStr">
        <is>
          <t>E02824</t>
        </is>
      </c>
      <c r="B1836" s="5" t="inlineStr">
        <is>
          <t>PL</t>
        </is>
      </c>
      <c r="C1836" s="5" t="inlineStr">
        <is>
          <t>Customer Service</t>
        </is>
      </c>
      <c r="D1836" s="5" t="inlineStr">
        <is>
          <t>L4</t>
        </is>
      </c>
      <c r="E1836" s="5" t="n">
        <v>1</v>
      </c>
      <c r="F1836" s="5" t="n">
        <v>40600</v>
      </c>
      <c r="G1836" s="41" t="n">
        <v>45703</v>
      </c>
      <c r="H1836" s="41" t="n"/>
      <c r="I1836" s="42">
        <f>IF(H1836="",DATE(2099,12,31),H1836)</f>
        <v/>
      </c>
      <c r="J1836" s="23">
        <f>F1836*E1836</f>
        <v/>
      </c>
      <c r="K1836" s="23">
        <f>J1836*INDEX(Settings!$C$31:$C$36,MATCH(D1836,Settings!$B$31:$B$36,0))</f>
        <v/>
      </c>
      <c r="L1836" s="23">
        <f>J1836+K1836</f>
        <v/>
      </c>
      <c r="M1836" s="23">
        <f>MIN(L1836,Settings!$C$25)</f>
        <v/>
      </c>
      <c r="N1836" s="23">
        <f>IF(B1836="IT",L1836*Settings!$C$11+L1836*Settings!$C$12,M1836*Settings!$C$16+M1836*Settings!$C$17+L1836*Settings!$C$18+L1836*Settings!$C$19+L1836*Settings!$C$20+L1836*Settings!$C$21*Settings!$C$22)</f>
        <v/>
      </c>
      <c r="O1836" s="23">
        <f>IF(B1836="IT",J1836/Settings!$C$13,0)</f>
        <v/>
      </c>
      <c r="P1836" s="23">
        <f>L1836+N1836+O1836</f>
        <v/>
      </c>
    </row>
    <row r="1837">
      <c r="A1837" s="5" t="inlineStr">
        <is>
          <t>E02826</t>
        </is>
      </c>
      <c r="B1837" s="5" t="inlineStr">
        <is>
          <t>PL</t>
        </is>
      </c>
      <c r="C1837" s="5" t="inlineStr">
        <is>
          <t>Finance</t>
        </is>
      </c>
      <c r="D1837" s="5" t="inlineStr">
        <is>
          <t>L1</t>
        </is>
      </c>
      <c r="E1837" s="5" t="n">
        <v>0.8</v>
      </c>
      <c r="F1837" s="5" t="n">
        <v>23900</v>
      </c>
      <c r="G1837" s="41" t="n">
        <v>44017</v>
      </c>
      <c r="H1837" s="41" t="n"/>
      <c r="I1837" s="42">
        <f>IF(H1837="",DATE(2099,12,31),H1837)</f>
        <v/>
      </c>
      <c r="J1837" s="23">
        <f>F1837*E1837</f>
        <v/>
      </c>
      <c r="K1837" s="23">
        <f>J1837*INDEX(Settings!$C$31:$C$36,MATCH(D1837,Settings!$B$31:$B$36,0))</f>
        <v/>
      </c>
      <c r="L1837" s="23">
        <f>J1837+K1837</f>
        <v/>
      </c>
      <c r="M1837" s="23">
        <f>MIN(L1837,Settings!$C$25)</f>
        <v/>
      </c>
      <c r="N1837" s="23">
        <f>IF(B1837="IT",L1837*Settings!$C$11+L1837*Settings!$C$12,M1837*Settings!$C$16+M1837*Settings!$C$17+L1837*Settings!$C$18+L1837*Settings!$C$19+L1837*Settings!$C$20+L1837*Settings!$C$21*Settings!$C$22)</f>
        <v/>
      </c>
      <c r="O1837" s="23">
        <f>IF(B1837="IT",J1837/Settings!$C$13,0)</f>
        <v/>
      </c>
      <c r="P1837" s="23">
        <f>L1837+N1837+O1837</f>
        <v/>
      </c>
    </row>
    <row r="1838">
      <c r="A1838" s="5" t="inlineStr">
        <is>
          <t>E02827</t>
        </is>
      </c>
      <c r="B1838" s="5" t="inlineStr">
        <is>
          <t>PL</t>
        </is>
      </c>
      <c r="C1838" s="5" t="inlineStr">
        <is>
          <t>Customer Service</t>
        </is>
      </c>
      <c r="D1838" s="5" t="inlineStr">
        <is>
          <t>L1</t>
        </is>
      </c>
      <c r="E1838" s="5" t="n">
        <v>1</v>
      </c>
      <c r="F1838" s="5" t="n">
        <v>18400</v>
      </c>
      <c r="G1838" s="41" t="n">
        <v>43853</v>
      </c>
      <c r="H1838" s="41" t="n"/>
      <c r="I1838" s="42">
        <f>IF(H1838="",DATE(2099,12,31),H1838)</f>
        <v/>
      </c>
      <c r="J1838" s="23">
        <f>F1838*E1838</f>
        <v/>
      </c>
      <c r="K1838" s="23">
        <f>J1838*INDEX(Settings!$C$31:$C$36,MATCH(D1838,Settings!$B$31:$B$36,0))</f>
        <v/>
      </c>
      <c r="L1838" s="23">
        <f>J1838+K1838</f>
        <v/>
      </c>
      <c r="M1838" s="23">
        <f>MIN(L1838,Settings!$C$25)</f>
        <v/>
      </c>
      <c r="N1838" s="23">
        <f>IF(B1838="IT",L1838*Settings!$C$11+L1838*Settings!$C$12,M1838*Settings!$C$16+M1838*Settings!$C$17+L1838*Settings!$C$18+L1838*Settings!$C$19+L1838*Settings!$C$20+L1838*Settings!$C$21*Settings!$C$22)</f>
        <v/>
      </c>
      <c r="O1838" s="23">
        <f>IF(B1838="IT",J1838/Settings!$C$13,0)</f>
        <v/>
      </c>
      <c r="P1838" s="23">
        <f>L1838+N1838+O1838</f>
        <v/>
      </c>
    </row>
    <row r="1839">
      <c r="A1839" s="5" t="inlineStr">
        <is>
          <t>E02828</t>
        </is>
      </c>
      <c r="B1839" s="5" t="inlineStr">
        <is>
          <t>PL</t>
        </is>
      </c>
      <c r="C1839" s="5" t="inlineStr">
        <is>
          <t>Operations</t>
        </is>
      </c>
      <c r="D1839" s="5" t="inlineStr">
        <is>
          <t>L1</t>
        </is>
      </c>
      <c r="E1839" s="5" t="n">
        <v>1</v>
      </c>
      <c r="F1839" s="5" t="n">
        <v>21200</v>
      </c>
      <c r="G1839" s="41" t="n">
        <v>43990</v>
      </c>
      <c r="H1839" s="41" t="n"/>
      <c r="I1839" s="42">
        <f>IF(H1839="",DATE(2099,12,31),H1839)</f>
        <v/>
      </c>
      <c r="J1839" s="23">
        <f>F1839*E1839</f>
        <v/>
      </c>
      <c r="K1839" s="23">
        <f>J1839*INDEX(Settings!$C$31:$C$36,MATCH(D1839,Settings!$B$31:$B$36,0))</f>
        <v/>
      </c>
      <c r="L1839" s="23">
        <f>J1839+K1839</f>
        <v/>
      </c>
      <c r="M1839" s="23">
        <f>MIN(L1839,Settings!$C$25)</f>
        <v/>
      </c>
      <c r="N1839" s="23">
        <f>IF(B1839="IT",L1839*Settings!$C$11+L1839*Settings!$C$12,M1839*Settings!$C$16+M1839*Settings!$C$17+L1839*Settings!$C$18+L1839*Settings!$C$19+L1839*Settings!$C$20+L1839*Settings!$C$21*Settings!$C$22)</f>
        <v/>
      </c>
      <c r="O1839" s="23">
        <f>IF(B1839="IT",J1839/Settings!$C$13,0)</f>
        <v/>
      </c>
      <c r="P1839" s="23">
        <f>L1839+N1839+O1839</f>
        <v/>
      </c>
    </row>
    <row r="1840">
      <c r="A1840" s="5" t="inlineStr">
        <is>
          <t>E02829</t>
        </is>
      </c>
      <c r="B1840" s="5" t="inlineStr">
        <is>
          <t>IT</t>
        </is>
      </c>
      <c r="C1840" s="5" t="inlineStr">
        <is>
          <t>Sales</t>
        </is>
      </c>
      <c r="D1840" s="5" t="inlineStr">
        <is>
          <t>L1</t>
        </is>
      </c>
      <c r="E1840" s="5" t="n">
        <v>1</v>
      </c>
      <c r="F1840" s="5" t="n">
        <v>27600</v>
      </c>
      <c r="G1840" s="41" t="n">
        <v>45645</v>
      </c>
      <c r="H1840" s="41" t="n"/>
      <c r="I1840" s="42">
        <f>IF(H1840="",DATE(2099,12,31),H1840)</f>
        <v/>
      </c>
      <c r="J1840" s="23">
        <f>F1840*E1840</f>
        <v/>
      </c>
      <c r="K1840" s="23">
        <f>J1840*INDEX(Settings!$C$31:$C$36,MATCH(D1840,Settings!$B$31:$B$36,0))</f>
        <v/>
      </c>
      <c r="L1840" s="23">
        <f>J1840+K1840</f>
        <v/>
      </c>
      <c r="M1840" s="23">
        <f>MIN(L1840,Settings!$C$25)</f>
        <v/>
      </c>
      <c r="N1840" s="23">
        <f>IF(B1840="IT",L1840*Settings!$C$11+L1840*Settings!$C$12,M1840*Settings!$C$16+M1840*Settings!$C$17+L1840*Settings!$C$18+L1840*Settings!$C$19+L1840*Settings!$C$20+L1840*Settings!$C$21*Settings!$C$22)</f>
        <v/>
      </c>
      <c r="O1840" s="23">
        <f>IF(B1840="IT",J1840/Settings!$C$13,0)</f>
        <v/>
      </c>
      <c r="P1840" s="23">
        <f>L1840+N1840+O1840</f>
        <v/>
      </c>
    </row>
    <row r="1841">
      <c r="A1841" s="5" t="inlineStr">
        <is>
          <t>E02833</t>
        </is>
      </c>
      <c r="B1841" s="5" t="inlineStr">
        <is>
          <t>PL</t>
        </is>
      </c>
      <c r="C1841" s="5" t="inlineStr">
        <is>
          <t>Customer Service</t>
        </is>
      </c>
      <c r="D1841" s="5" t="inlineStr">
        <is>
          <t>L3</t>
        </is>
      </c>
      <c r="E1841" s="5" t="n">
        <v>1</v>
      </c>
      <c r="F1841" s="5" t="n">
        <v>26350</v>
      </c>
      <c r="G1841" s="41" t="n">
        <v>45922</v>
      </c>
      <c r="H1841" s="41" t="n">
        <v>46050</v>
      </c>
      <c r="I1841" s="42">
        <f>IF(H1841="",DATE(2099,12,31),H1841)</f>
        <v/>
      </c>
      <c r="J1841" s="23">
        <f>F1841*E1841</f>
        <v/>
      </c>
      <c r="K1841" s="23">
        <f>J1841*INDEX(Settings!$C$31:$C$36,MATCH(D1841,Settings!$B$31:$B$36,0))</f>
        <v/>
      </c>
      <c r="L1841" s="23">
        <f>J1841+K1841</f>
        <v/>
      </c>
      <c r="M1841" s="23">
        <f>MIN(L1841,Settings!$C$25)</f>
        <v/>
      </c>
      <c r="N1841" s="23">
        <f>IF(B1841="IT",L1841*Settings!$C$11+L1841*Settings!$C$12,M1841*Settings!$C$16+M1841*Settings!$C$17+L1841*Settings!$C$18+L1841*Settings!$C$19+L1841*Settings!$C$20+L1841*Settings!$C$21*Settings!$C$22)</f>
        <v/>
      </c>
      <c r="O1841" s="23">
        <f>IF(B1841="IT",J1841/Settings!$C$13,0)</f>
        <v/>
      </c>
      <c r="P1841" s="23">
        <f>L1841+N1841+O1841</f>
        <v/>
      </c>
    </row>
    <row r="1842">
      <c r="A1842" s="5" t="inlineStr">
        <is>
          <t>E02835</t>
        </is>
      </c>
      <c r="B1842" s="5" t="inlineStr">
        <is>
          <t>PL</t>
        </is>
      </c>
      <c r="C1842" s="5" t="inlineStr">
        <is>
          <t>HR</t>
        </is>
      </c>
      <c r="D1842" s="5" t="inlineStr">
        <is>
          <t>L1</t>
        </is>
      </c>
      <c r="E1842" s="5" t="n">
        <v>1</v>
      </c>
      <c r="F1842" s="5" t="n">
        <v>16700</v>
      </c>
      <c r="G1842" s="41" t="n">
        <v>42205</v>
      </c>
      <c r="H1842" s="41" t="n">
        <v>45843</v>
      </c>
      <c r="I1842" s="42">
        <f>IF(H1842="",DATE(2099,12,31),H1842)</f>
        <v/>
      </c>
      <c r="J1842" s="23">
        <f>F1842*E1842</f>
        <v/>
      </c>
      <c r="K1842" s="23">
        <f>J1842*INDEX(Settings!$C$31:$C$36,MATCH(D1842,Settings!$B$31:$B$36,0))</f>
        <v/>
      </c>
      <c r="L1842" s="23">
        <f>J1842+K1842</f>
        <v/>
      </c>
      <c r="M1842" s="23">
        <f>MIN(L1842,Settings!$C$25)</f>
        <v/>
      </c>
      <c r="N1842" s="23">
        <f>IF(B1842="IT",L1842*Settings!$C$11+L1842*Settings!$C$12,M1842*Settings!$C$16+M1842*Settings!$C$17+L1842*Settings!$C$18+L1842*Settings!$C$19+L1842*Settings!$C$20+L1842*Settings!$C$21*Settings!$C$22)</f>
        <v/>
      </c>
      <c r="O1842" s="23">
        <f>IF(B1842="IT",J1842/Settings!$C$13,0)</f>
        <v/>
      </c>
      <c r="P1842" s="23">
        <f>L1842+N1842+O1842</f>
        <v/>
      </c>
    </row>
    <row r="1843">
      <c r="A1843" s="5" t="inlineStr">
        <is>
          <t>E02836</t>
        </is>
      </c>
      <c r="B1843" s="5" t="inlineStr">
        <is>
          <t>PL</t>
        </is>
      </c>
      <c r="C1843" s="5" t="inlineStr">
        <is>
          <t>Tech</t>
        </is>
      </c>
      <c r="D1843" s="5" t="inlineStr">
        <is>
          <t>L1</t>
        </is>
      </c>
      <c r="E1843" s="5" t="n">
        <v>1</v>
      </c>
      <c r="F1843" s="5" t="n">
        <v>28950</v>
      </c>
      <c r="G1843" s="41" t="n">
        <v>44015</v>
      </c>
      <c r="H1843" s="41" t="n"/>
      <c r="I1843" s="42">
        <f>IF(H1843="",DATE(2099,12,31),H1843)</f>
        <v/>
      </c>
      <c r="J1843" s="23">
        <f>F1843*E1843</f>
        <v/>
      </c>
      <c r="K1843" s="23">
        <f>J1843*INDEX(Settings!$C$31:$C$36,MATCH(D1843,Settings!$B$31:$B$36,0))</f>
        <v/>
      </c>
      <c r="L1843" s="23">
        <f>J1843+K1843</f>
        <v/>
      </c>
      <c r="M1843" s="23">
        <f>MIN(L1843,Settings!$C$25)</f>
        <v/>
      </c>
      <c r="N1843" s="23">
        <f>IF(B1843="IT",L1843*Settings!$C$11+L1843*Settings!$C$12,M1843*Settings!$C$16+M1843*Settings!$C$17+L1843*Settings!$C$18+L1843*Settings!$C$19+L1843*Settings!$C$20+L1843*Settings!$C$21*Settings!$C$22)</f>
        <v/>
      </c>
      <c r="O1843" s="23">
        <f>IF(B1843="IT",J1843/Settings!$C$13,0)</f>
        <v/>
      </c>
      <c r="P1843" s="23">
        <f>L1843+N1843+O1843</f>
        <v/>
      </c>
    </row>
    <row r="1844">
      <c r="A1844" s="5" t="inlineStr">
        <is>
          <t>E02837</t>
        </is>
      </c>
      <c r="B1844" s="5" t="inlineStr">
        <is>
          <t>IT</t>
        </is>
      </c>
      <c r="C1844" s="5" t="inlineStr">
        <is>
          <t>Customer Service</t>
        </is>
      </c>
      <c r="D1844" s="5" t="inlineStr">
        <is>
          <t>L1</t>
        </is>
      </c>
      <c r="E1844" s="5" t="n">
        <v>1</v>
      </c>
      <c r="F1844" s="5" t="n">
        <v>22650</v>
      </c>
      <c r="G1844" s="41" t="n">
        <v>43933</v>
      </c>
      <c r="H1844" s="41" t="n"/>
      <c r="I1844" s="42">
        <f>IF(H1844="",DATE(2099,12,31),H1844)</f>
        <v/>
      </c>
      <c r="J1844" s="23">
        <f>F1844*E1844</f>
        <v/>
      </c>
      <c r="K1844" s="23">
        <f>J1844*INDEX(Settings!$C$31:$C$36,MATCH(D1844,Settings!$B$31:$B$36,0))</f>
        <v/>
      </c>
      <c r="L1844" s="23">
        <f>J1844+K1844</f>
        <v/>
      </c>
      <c r="M1844" s="23">
        <f>MIN(L1844,Settings!$C$25)</f>
        <v/>
      </c>
      <c r="N1844" s="23">
        <f>IF(B1844="IT",L1844*Settings!$C$11+L1844*Settings!$C$12,M1844*Settings!$C$16+M1844*Settings!$C$17+L1844*Settings!$C$18+L1844*Settings!$C$19+L1844*Settings!$C$20+L1844*Settings!$C$21*Settings!$C$22)</f>
        <v/>
      </c>
      <c r="O1844" s="23">
        <f>IF(B1844="IT",J1844/Settings!$C$13,0)</f>
        <v/>
      </c>
      <c r="P1844" s="23">
        <f>L1844+N1844+O1844</f>
        <v/>
      </c>
    </row>
    <row r="1845">
      <c r="A1845" s="5" t="inlineStr">
        <is>
          <t>E02838</t>
        </is>
      </c>
      <c r="B1845" s="5" t="inlineStr">
        <is>
          <t>PL</t>
        </is>
      </c>
      <c r="C1845" s="5" t="inlineStr">
        <is>
          <t>Operations</t>
        </is>
      </c>
      <c r="D1845" s="5" t="inlineStr">
        <is>
          <t>L2</t>
        </is>
      </c>
      <c r="E1845" s="5" t="n">
        <v>1</v>
      </c>
      <c r="F1845" s="5" t="n">
        <v>27950</v>
      </c>
      <c r="G1845" s="41" t="n">
        <v>44216</v>
      </c>
      <c r="H1845" s="41" t="n"/>
      <c r="I1845" s="42">
        <f>IF(H1845="",DATE(2099,12,31),H1845)</f>
        <v/>
      </c>
      <c r="J1845" s="23">
        <f>F1845*E1845</f>
        <v/>
      </c>
      <c r="K1845" s="23">
        <f>J1845*INDEX(Settings!$C$31:$C$36,MATCH(D1845,Settings!$B$31:$B$36,0))</f>
        <v/>
      </c>
      <c r="L1845" s="23">
        <f>J1845+K1845</f>
        <v/>
      </c>
      <c r="M1845" s="23">
        <f>MIN(L1845,Settings!$C$25)</f>
        <v/>
      </c>
      <c r="N1845" s="23">
        <f>IF(B1845="IT",L1845*Settings!$C$11+L1845*Settings!$C$12,M1845*Settings!$C$16+M1845*Settings!$C$17+L1845*Settings!$C$18+L1845*Settings!$C$19+L1845*Settings!$C$20+L1845*Settings!$C$21*Settings!$C$22)</f>
        <v/>
      </c>
      <c r="O1845" s="23">
        <f>IF(B1845="IT",J1845/Settings!$C$13,0)</f>
        <v/>
      </c>
      <c r="P1845" s="23">
        <f>L1845+N1845+O1845</f>
        <v/>
      </c>
    </row>
    <row r="1846">
      <c r="A1846" s="5" t="inlineStr">
        <is>
          <t>E02839</t>
        </is>
      </c>
      <c r="B1846" s="5" t="inlineStr">
        <is>
          <t>PL</t>
        </is>
      </c>
      <c r="C1846" s="5" t="inlineStr">
        <is>
          <t>Customer Service</t>
        </is>
      </c>
      <c r="D1846" s="5" t="inlineStr">
        <is>
          <t>L3</t>
        </is>
      </c>
      <c r="E1846" s="5" t="n">
        <v>1</v>
      </c>
      <c r="F1846" s="5" t="n">
        <v>28550</v>
      </c>
      <c r="G1846" s="41" t="n">
        <v>45891</v>
      </c>
      <c r="H1846" s="41" t="n"/>
      <c r="I1846" s="42">
        <f>IF(H1846="",DATE(2099,12,31),H1846)</f>
        <v/>
      </c>
      <c r="J1846" s="23">
        <f>F1846*E1846</f>
        <v/>
      </c>
      <c r="K1846" s="23">
        <f>J1846*INDEX(Settings!$C$31:$C$36,MATCH(D1846,Settings!$B$31:$B$36,0))</f>
        <v/>
      </c>
      <c r="L1846" s="23">
        <f>J1846+K1846</f>
        <v/>
      </c>
      <c r="M1846" s="23">
        <f>MIN(L1846,Settings!$C$25)</f>
        <v/>
      </c>
      <c r="N1846" s="23">
        <f>IF(B1846="IT",L1846*Settings!$C$11+L1846*Settings!$C$12,M1846*Settings!$C$16+M1846*Settings!$C$17+L1846*Settings!$C$18+L1846*Settings!$C$19+L1846*Settings!$C$20+L1846*Settings!$C$21*Settings!$C$22)</f>
        <v/>
      </c>
      <c r="O1846" s="23">
        <f>IF(B1846="IT",J1846/Settings!$C$13,0)</f>
        <v/>
      </c>
      <c r="P1846" s="23">
        <f>L1846+N1846+O1846</f>
        <v/>
      </c>
    </row>
    <row r="1847">
      <c r="A1847" s="5" t="inlineStr">
        <is>
          <t>E02840</t>
        </is>
      </c>
      <c r="B1847" s="5" t="inlineStr">
        <is>
          <t>PL</t>
        </is>
      </c>
      <c r="C1847" s="5" t="inlineStr">
        <is>
          <t>Operations</t>
        </is>
      </c>
      <c r="D1847" s="5" t="inlineStr">
        <is>
          <t>L6</t>
        </is>
      </c>
      <c r="E1847" s="5" t="n">
        <v>1</v>
      </c>
      <c r="F1847" s="5" t="n">
        <v>82350</v>
      </c>
      <c r="G1847" s="41" t="n">
        <v>45295</v>
      </c>
      <c r="H1847" s="41" t="n"/>
      <c r="I1847" s="42">
        <f>IF(H1847="",DATE(2099,12,31),H1847)</f>
        <v/>
      </c>
      <c r="J1847" s="23">
        <f>F1847*E1847</f>
        <v/>
      </c>
      <c r="K1847" s="23">
        <f>J1847*INDEX(Settings!$C$31:$C$36,MATCH(D1847,Settings!$B$31:$B$36,0))</f>
        <v/>
      </c>
      <c r="L1847" s="23">
        <f>J1847+K1847</f>
        <v/>
      </c>
      <c r="M1847" s="23">
        <f>MIN(L1847,Settings!$C$25)</f>
        <v/>
      </c>
      <c r="N1847" s="23">
        <f>IF(B1847="IT",L1847*Settings!$C$11+L1847*Settings!$C$12,M1847*Settings!$C$16+M1847*Settings!$C$17+L1847*Settings!$C$18+L1847*Settings!$C$19+L1847*Settings!$C$20+L1847*Settings!$C$21*Settings!$C$22)</f>
        <v/>
      </c>
      <c r="O1847" s="23">
        <f>IF(B1847="IT",J1847/Settings!$C$13,0)</f>
        <v/>
      </c>
      <c r="P1847" s="23">
        <f>L1847+N1847+O1847</f>
        <v/>
      </c>
    </row>
    <row r="1848">
      <c r="A1848" s="5" t="inlineStr">
        <is>
          <t>E02841</t>
        </is>
      </c>
      <c r="B1848" s="5" t="inlineStr">
        <is>
          <t>PL</t>
        </is>
      </c>
      <c r="C1848" s="5" t="inlineStr">
        <is>
          <t>Operations</t>
        </is>
      </c>
      <c r="D1848" s="5" t="inlineStr">
        <is>
          <t>L5</t>
        </is>
      </c>
      <c r="E1848" s="5" t="n">
        <v>1</v>
      </c>
      <c r="F1848" s="5" t="n">
        <v>51850</v>
      </c>
      <c r="G1848" s="41" t="n">
        <v>45551</v>
      </c>
      <c r="H1848" s="41" t="n">
        <v>46158</v>
      </c>
      <c r="I1848" s="42">
        <f>IF(H1848="",DATE(2099,12,31),H1848)</f>
        <v/>
      </c>
      <c r="J1848" s="23">
        <f>F1848*E1848</f>
        <v/>
      </c>
      <c r="K1848" s="23">
        <f>J1848*INDEX(Settings!$C$31:$C$36,MATCH(D1848,Settings!$B$31:$B$36,0))</f>
        <v/>
      </c>
      <c r="L1848" s="23">
        <f>J1848+K1848</f>
        <v/>
      </c>
      <c r="M1848" s="23">
        <f>MIN(L1848,Settings!$C$25)</f>
        <v/>
      </c>
      <c r="N1848" s="23">
        <f>IF(B1848="IT",L1848*Settings!$C$11+L1848*Settings!$C$12,M1848*Settings!$C$16+M1848*Settings!$C$17+L1848*Settings!$C$18+L1848*Settings!$C$19+L1848*Settings!$C$20+L1848*Settings!$C$21*Settings!$C$22)</f>
        <v/>
      </c>
      <c r="O1848" s="23">
        <f>IF(B1848="IT",J1848/Settings!$C$13,0)</f>
        <v/>
      </c>
      <c r="P1848" s="23">
        <f>L1848+N1848+O1848</f>
        <v/>
      </c>
    </row>
    <row r="1849">
      <c r="A1849" s="5" t="inlineStr">
        <is>
          <t>E02843</t>
        </is>
      </c>
      <c r="B1849" s="5" t="inlineStr">
        <is>
          <t>PL</t>
        </is>
      </c>
      <c r="C1849" s="5" t="inlineStr">
        <is>
          <t>Sales</t>
        </is>
      </c>
      <c r="D1849" s="5" t="inlineStr">
        <is>
          <t>L4</t>
        </is>
      </c>
      <c r="E1849" s="5" t="n">
        <v>1</v>
      </c>
      <c r="F1849" s="5" t="n">
        <v>47000</v>
      </c>
      <c r="G1849" s="41" t="n">
        <v>42922</v>
      </c>
      <c r="H1849" s="41" t="n"/>
      <c r="I1849" s="42">
        <f>IF(H1849="",DATE(2099,12,31),H1849)</f>
        <v/>
      </c>
      <c r="J1849" s="23">
        <f>F1849*E1849</f>
        <v/>
      </c>
      <c r="K1849" s="23">
        <f>J1849*INDEX(Settings!$C$31:$C$36,MATCH(D1849,Settings!$B$31:$B$36,0))</f>
        <v/>
      </c>
      <c r="L1849" s="23">
        <f>J1849+K1849</f>
        <v/>
      </c>
      <c r="M1849" s="23">
        <f>MIN(L1849,Settings!$C$25)</f>
        <v/>
      </c>
      <c r="N1849" s="23">
        <f>IF(B1849="IT",L1849*Settings!$C$11+L1849*Settings!$C$12,M1849*Settings!$C$16+M1849*Settings!$C$17+L1849*Settings!$C$18+L1849*Settings!$C$19+L1849*Settings!$C$20+L1849*Settings!$C$21*Settings!$C$22)</f>
        <v/>
      </c>
      <c r="O1849" s="23">
        <f>IF(B1849="IT",J1849/Settings!$C$13,0)</f>
        <v/>
      </c>
      <c r="P1849" s="23">
        <f>L1849+N1849+O1849</f>
        <v/>
      </c>
    </row>
    <row r="1850">
      <c r="A1850" s="5" t="inlineStr">
        <is>
          <t>E02847</t>
        </is>
      </c>
      <c r="B1850" s="5" t="inlineStr">
        <is>
          <t>PL</t>
        </is>
      </c>
      <c r="C1850" s="5" t="inlineStr">
        <is>
          <t>Customer Service</t>
        </is>
      </c>
      <c r="D1850" s="5" t="inlineStr">
        <is>
          <t>L1</t>
        </is>
      </c>
      <c r="E1850" s="5" t="n">
        <v>1</v>
      </c>
      <c r="F1850" s="5" t="n">
        <v>17550</v>
      </c>
      <c r="G1850" s="41" t="n">
        <v>46127</v>
      </c>
      <c r="H1850" s="41" t="n"/>
      <c r="I1850" s="42">
        <f>IF(H1850="",DATE(2099,12,31),H1850)</f>
        <v/>
      </c>
      <c r="J1850" s="23">
        <f>F1850*E1850</f>
        <v/>
      </c>
      <c r="K1850" s="23">
        <f>J1850*INDEX(Settings!$C$31:$C$36,MATCH(D1850,Settings!$B$31:$B$36,0))</f>
        <v/>
      </c>
      <c r="L1850" s="23">
        <f>J1850+K1850</f>
        <v/>
      </c>
      <c r="M1850" s="23">
        <f>MIN(L1850,Settings!$C$25)</f>
        <v/>
      </c>
      <c r="N1850" s="23">
        <f>IF(B1850="IT",L1850*Settings!$C$11+L1850*Settings!$C$12,M1850*Settings!$C$16+M1850*Settings!$C$17+L1850*Settings!$C$18+L1850*Settings!$C$19+L1850*Settings!$C$20+L1850*Settings!$C$21*Settings!$C$22)</f>
        <v/>
      </c>
      <c r="O1850" s="23">
        <f>IF(B1850="IT",J1850/Settings!$C$13,0)</f>
        <v/>
      </c>
      <c r="P1850" s="23">
        <f>L1850+N1850+O1850</f>
        <v/>
      </c>
    </row>
    <row r="1851">
      <c r="A1851" s="5" t="inlineStr">
        <is>
          <t>E02849</t>
        </is>
      </c>
      <c r="B1851" s="5" t="inlineStr">
        <is>
          <t>PL</t>
        </is>
      </c>
      <c r="C1851" s="5" t="inlineStr">
        <is>
          <t>Operations</t>
        </is>
      </c>
      <c r="D1851" s="5" t="inlineStr">
        <is>
          <t>L2</t>
        </is>
      </c>
      <c r="E1851" s="5" t="n">
        <v>1</v>
      </c>
      <c r="F1851" s="5" t="n">
        <v>25650</v>
      </c>
      <c r="G1851" s="41" t="n">
        <v>45834</v>
      </c>
      <c r="H1851" s="41" t="n"/>
      <c r="I1851" s="42">
        <f>IF(H1851="",DATE(2099,12,31),H1851)</f>
        <v/>
      </c>
      <c r="J1851" s="23">
        <f>F1851*E1851</f>
        <v/>
      </c>
      <c r="K1851" s="23">
        <f>J1851*INDEX(Settings!$C$31:$C$36,MATCH(D1851,Settings!$B$31:$B$36,0))</f>
        <v/>
      </c>
      <c r="L1851" s="23">
        <f>J1851+K1851</f>
        <v/>
      </c>
      <c r="M1851" s="23">
        <f>MIN(L1851,Settings!$C$25)</f>
        <v/>
      </c>
      <c r="N1851" s="23">
        <f>IF(B1851="IT",L1851*Settings!$C$11+L1851*Settings!$C$12,M1851*Settings!$C$16+M1851*Settings!$C$17+L1851*Settings!$C$18+L1851*Settings!$C$19+L1851*Settings!$C$20+L1851*Settings!$C$21*Settings!$C$22)</f>
        <v/>
      </c>
      <c r="O1851" s="23">
        <f>IF(B1851="IT",J1851/Settings!$C$13,0)</f>
        <v/>
      </c>
      <c r="P1851" s="23">
        <f>L1851+N1851+O1851</f>
        <v/>
      </c>
    </row>
    <row r="1852">
      <c r="A1852" s="5" t="inlineStr">
        <is>
          <t>E02850</t>
        </is>
      </c>
      <c r="B1852" s="5" t="inlineStr">
        <is>
          <t>IT</t>
        </is>
      </c>
      <c r="C1852" s="5" t="inlineStr">
        <is>
          <t>Tech</t>
        </is>
      </c>
      <c r="D1852" s="5" t="inlineStr">
        <is>
          <t>L5</t>
        </is>
      </c>
      <c r="E1852" s="5" t="n">
        <v>1</v>
      </c>
      <c r="F1852" s="5" t="n">
        <v>106600</v>
      </c>
      <c r="G1852" s="41" t="n">
        <v>43872</v>
      </c>
      <c r="H1852" s="41" t="n"/>
      <c r="I1852" s="42">
        <f>IF(H1852="",DATE(2099,12,31),H1852)</f>
        <v/>
      </c>
      <c r="J1852" s="23">
        <f>F1852*E1852</f>
        <v/>
      </c>
      <c r="K1852" s="23">
        <f>J1852*INDEX(Settings!$C$31:$C$36,MATCH(D1852,Settings!$B$31:$B$36,0))</f>
        <v/>
      </c>
      <c r="L1852" s="23">
        <f>J1852+K1852</f>
        <v/>
      </c>
      <c r="M1852" s="23">
        <f>MIN(L1852,Settings!$C$25)</f>
        <v/>
      </c>
      <c r="N1852" s="23">
        <f>IF(B1852="IT",L1852*Settings!$C$11+L1852*Settings!$C$12,M1852*Settings!$C$16+M1852*Settings!$C$17+L1852*Settings!$C$18+L1852*Settings!$C$19+L1852*Settings!$C$20+L1852*Settings!$C$21*Settings!$C$22)</f>
        <v/>
      </c>
      <c r="O1852" s="23">
        <f>IF(B1852="IT",J1852/Settings!$C$13,0)</f>
        <v/>
      </c>
      <c r="P1852" s="23">
        <f>L1852+N1852+O1852</f>
        <v/>
      </c>
    </row>
    <row r="1853">
      <c r="A1853" s="5" t="inlineStr">
        <is>
          <t>E02851</t>
        </is>
      </c>
      <c r="B1853" s="5" t="inlineStr">
        <is>
          <t>IT</t>
        </is>
      </c>
      <c r="C1853" s="5" t="inlineStr">
        <is>
          <t>Operations</t>
        </is>
      </c>
      <c r="D1853" s="5" t="inlineStr">
        <is>
          <t>L5</t>
        </is>
      </c>
      <c r="E1853" s="5" t="n">
        <v>1</v>
      </c>
      <c r="F1853" s="5" t="n">
        <v>64450</v>
      </c>
      <c r="G1853" s="41" t="n">
        <v>45996</v>
      </c>
      <c r="H1853" s="41" t="n"/>
      <c r="I1853" s="42">
        <f>IF(H1853="",DATE(2099,12,31),H1853)</f>
        <v/>
      </c>
      <c r="J1853" s="23">
        <f>F1853*E1853</f>
        <v/>
      </c>
      <c r="K1853" s="23">
        <f>J1853*INDEX(Settings!$C$31:$C$36,MATCH(D1853,Settings!$B$31:$B$36,0))</f>
        <v/>
      </c>
      <c r="L1853" s="23">
        <f>J1853+K1853</f>
        <v/>
      </c>
      <c r="M1853" s="23">
        <f>MIN(L1853,Settings!$C$25)</f>
        <v/>
      </c>
      <c r="N1853" s="23">
        <f>IF(B1853="IT",L1853*Settings!$C$11+L1853*Settings!$C$12,M1853*Settings!$C$16+M1853*Settings!$C$17+L1853*Settings!$C$18+L1853*Settings!$C$19+L1853*Settings!$C$20+L1853*Settings!$C$21*Settings!$C$22)</f>
        <v/>
      </c>
      <c r="O1853" s="23">
        <f>IF(B1853="IT",J1853/Settings!$C$13,0)</f>
        <v/>
      </c>
      <c r="P1853" s="23">
        <f>L1853+N1853+O1853</f>
        <v/>
      </c>
    </row>
    <row r="1854">
      <c r="A1854" s="5" t="inlineStr">
        <is>
          <t>E02853</t>
        </is>
      </c>
      <c r="B1854" s="5" t="inlineStr">
        <is>
          <t>IT</t>
        </is>
      </c>
      <c r="C1854" s="5" t="inlineStr">
        <is>
          <t>Sales</t>
        </is>
      </c>
      <c r="D1854" s="5" t="inlineStr">
        <is>
          <t>L5</t>
        </is>
      </c>
      <c r="E1854" s="5" t="n">
        <v>1</v>
      </c>
      <c r="F1854" s="5" t="n">
        <v>82300</v>
      </c>
      <c r="G1854" s="41" t="n">
        <v>45913</v>
      </c>
      <c r="H1854" s="41" t="n"/>
      <c r="I1854" s="42">
        <f>IF(H1854="",DATE(2099,12,31),H1854)</f>
        <v/>
      </c>
      <c r="J1854" s="23">
        <f>F1854*E1854</f>
        <v/>
      </c>
      <c r="K1854" s="23">
        <f>J1854*INDEX(Settings!$C$31:$C$36,MATCH(D1854,Settings!$B$31:$B$36,0))</f>
        <v/>
      </c>
      <c r="L1854" s="23">
        <f>J1854+K1854</f>
        <v/>
      </c>
      <c r="M1854" s="23">
        <f>MIN(L1854,Settings!$C$25)</f>
        <v/>
      </c>
      <c r="N1854" s="23">
        <f>IF(B1854="IT",L1854*Settings!$C$11+L1854*Settings!$C$12,M1854*Settings!$C$16+M1854*Settings!$C$17+L1854*Settings!$C$18+L1854*Settings!$C$19+L1854*Settings!$C$20+L1854*Settings!$C$21*Settings!$C$22)</f>
        <v/>
      </c>
      <c r="O1854" s="23">
        <f>IF(B1854="IT",J1854/Settings!$C$13,0)</f>
        <v/>
      </c>
      <c r="P1854" s="23">
        <f>L1854+N1854+O1854</f>
        <v/>
      </c>
    </row>
    <row r="1855">
      <c r="A1855" s="5" t="inlineStr">
        <is>
          <t>E02854</t>
        </is>
      </c>
      <c r="B1855" s="5" t="inlineStr">
        <is>
          <t>PL</t>
        </is>
      </c>
      <c r="C1855" s="5" t="inlineStr">
        <is>
          <t>Operations</t>
        </is>
      </c>
      <c r="D1855" s="5" t="inlineStr">
        <is>
          <t>L1</t>
        </is>
      </c>
      <c r="E1855" s="5" t="n">
        <v>1</v>
      </c>
      <c r="F1855" s="5" t="n">
        <v>20950</v>
      </c>
      <c r="G1855" s="41" t="n">
        <v>45779</v>
      </c>
      <c r="H1855" s="41" t="n"/>
      <c r="I1855" s="42">
        <f>IF(H1855="",DATE(2099,12,31),H1855)</f>
        <v/>
      </c>
      <c r="J1855" s="23">
        <f>F1855*E1855</f>
        <v/>
      </c>
      <c r="K1855" s="23">
        <f>J1855*INDEX(Settings!$C$31:$C$36,MATCH(D1855,Settings!$B$31:$B$36,0))</f>
        <v/>
      </c>
      <c r="L1855" s="23">
        <f>J1855+K1855</f>
        <v/>
      </c>
      <c r="M1855" s="23">
        <f>MIN(L1855,Settings!$C$25)</f>
        <v/>
      </c>
      <c r="N1855" s="23">
        <f>IF(B1855="IT",L1855*Settings!$C$11+L1855*Settings!$C$12,M1855*Settings!$C$16+M1855*Settings!$C$17+L1855*Settings!$C$18+L1855*Settings!$C$19+L1855*Settings!$C$20+L1855*Settings!$C$21*Settings!$C$22)</f>
        <v/>
      </c>
      <c r="O1855" s="23">
        <f>IF(B1855="IT",J1855/Settings!$C$13,0)</f>
        <v/>
      </c>
      <c r="P1855" s="23">
        <f>L1855+N1855+O1855</f>
        <v/>
      </c>
    </row>
    <row r="1856">
      <c r="A1856" s="5" t="inlineStr">
        <is>
          <t>E02855</t>
        </is>
      </c>
      <c r="B1856" s="5" t="inlineStr">
        <is>
          <t>IT</t>
        </is>
      </c>
      <c r="C1856" s="5" t="inlineStr">
        <is>
          <t>Operations</t>
        </is>
      </c>
      <c r="D1856" s="5" t="inlineStr">
        <is>
          <t>L1</t>
        </is>
      </c>
      <c r="E1856" s="5" t="n">
        <v>1</v>
      </c>
      <c r="F1856" s="5" t="n">
        <v>23950</v>
      </c>
      <c r="G1856" s="41" t="n">
        <v>43926</v>
      </c>
      <c r="H1856" s="41" t="n"/>
      <c r="I1856" s="42">
        <f>IF(H1856="",DATE(2099,12,31),H1856)</f>
        <v/>
      </c>
      <c r="J1856" s="23">
        <f>F1856*E1856</f>
        <v/>
      </c>
      <c r="K1856" s="23">
        <f>J1856*INDEX(Settings!$C$31:$C$36,MATCH(D1856,Settings!$B$31:$B$36,0))</f>
        <v/>
      </c>
      <c r="L1856" s="23">
        <f>J1856+K1856</f>
        <v/>
      </c>
      <c r="M1856" s="23">
        <f>MIN(L1856,Settings!$C$25)</f>
        <v/>
      </c>
      <c r="N1856" s="23">
        <f>IF(B1856="IT",L1856*Settings!$C$11+L1856*Settings!$C$12,M1856*Settings!$C$16+M1856*Settings!$C$17+L1856*Settings!$C$18+L1856*Settings!$C$19+L1856*Settings!$C$20+L1856*Settings!$C$21*Settings!$C$22)</f>
        <v/>
      </c>
      <c r="O1856" s="23">
        <f>IF(B1856="IT",J1856/Settings!$C$13,0)</f>
        <v/>
      </c>
      <c r="P1856" s="23">
        <f>L1856+N1856+O1856</f>
        <v/>
      </c>
    </row>
    <row r="1857">
      <c r="A1857" s="5" t="inlineStr">
        <is>
          <t>E02856</t>
        </is>
      </c>
      <c r="B1857" s="5" t="inlineStr">
        <is>
          <t>PL</t>
        </is>
      </c>
      <c r="C1857" s="5" t="inlineStr">
        <is>
          <t>Customer Service</t>
        </is>
      </c>
      <c r="D1857" s="5" t="inlineStr">
        <is>
          <t>L2</t>
        </is>
      </c>
      <c r="E1857" s="5" t="n">
        <v>1</v>
      </c>
      <c r="F1857" s="5" t="n">
        <v>24950</v>
      </c>
      <c r="G1857" s="41" t="n">
        <v>43161</v>
      </c>
      <c r="H1857" s="41" t="n"/>
      <c r="I1857" s="42">
        <f>IF(H1857="",DATE(2099,12,31),H1857)</f>
        <v/>
      </c>
      <c r="J1857" s="23">
        <f>F1857*E1857</f>
        <v/>
      </c>
      <c r="K1857" s="23">
        <f>J1857*INDEX(Settings!$C$31:$C$36,MATCH(D1857,Settings!$B$31:$B$36,0))</f>
        <v/>
      </c>
      <c r="L1857" s="23">
        <f>J1857+K1857</f>
        <v/>
      </c>
      <c r="M1857" s="23">
        <f>MIN(L1857,Settings!$C$25)</f>
        <v/>
      </c>
      <c r="N1857" s="23">
        <f>IF(B1857="IT",L1857*Settings!$C$11+L1857*Settings!$C$12,M1857*Settings!$C$16+M1857*Settings!$C$17+L1857*Settings!$C$18+L1857*Settings!$C$19+L1857*Settings!$C$20+L1857*Settings!$C$21*Settings!$C$22)</f>
        <v/>
      </c>
      <c r="O1857" s="23">
        <f>IF(B1857="IT",J1857/Settings!$C$13,0)</f>
        <v/>
      </c>
      <c r="P1857" s="23">
        <f>L1857+N1857+O1857</f>
        <v/>
      </c>
    </row>
    <row r="1858">
      <c r="A1858" s="5" t="inlineStr">
        <is>
          <t>E02857</t>
        </is>
      </c>
      <c r="B1858" s="5" t="inlineStr">
        <is>
          <t>PL</t>
        </is>
      </c>
      <c r="C1858" s="5" t="inlineStr">
        <is>
          <t>Customer Service</t>
        </is>
      </c>
      <c r="D1858" s="5" t="inlineStr">
        <is>
          <t>L3</t>
        </is>
      </c>
      <c r="E1858" s="5" t="n">
        <v>1</v>
      </c>
      <c r="F1858" s="5" t="n">
        <v>34300</v>
      </c>
      <c r="G1858" s="41" t="n">
        <v>44964</v>
      </c>
      <c r="H1858" s="41" t="n"/>
      <c r="I1858" s="42">
        <f>IF(H1858="",DATE(2099,12,31),H1858)</f>
        <v/>
      </c>
      <c r="J1858" s="23">
        <f>F1858*E1858</f>
        <v/>
      </c>
      <c r="K1858" s="23">
        <f>J1858*INDEX(Settings!$C$31:$C$36,MATCH(D1858,Settings!$B$31:$B$36,0))</f>
        <v/>
      </c>
      <c r="L1858" s="23">
        <f>J1858+K1858</f>
        <v/>
      </c>
      <c r="M1858" s="23">
        <f>MIN(L1858,Settings!$C$25)</f>
        <v/>
      </c>
      <c r="N1858" s="23">
        <f>IF(B1858="IT",L1858*Settings!$C$11+L1858*Settings!$C$12,M1858*Settings!$C$16+M1858*Settings!$C$17+L1858*Settings!$C$18+L1858*Settings!$C$19+L1858*Settings!$C$20+L1858*Settings!$C$21*Settings!$C$22)</f>
        <v/>
      </c>
      <c r="O1858" s="23">
        <f>IF(B1858="IT",J1858/Settings!$C$13,0)</f>
        <v/>
      </c>
      <c r="P1858" s="23">
        <f>L1858+N1858+O1858</f>
        <v/>
      </c>
    </row>
    <row r="1859">
      <c r="A1859" s="5" t="inlineStr">
        <is>
          <t>E02858</t>
        </is>
      </c>
      <c r="B1859" s="5" t="inlineStr">
        <is>
          <t>PL</t>
        </is>
      </c>
      <c r="C1859" s="5" t="inlineStr">
        <is>
          <t>Customer Service</t>
        </is>
      </c>
      <c r="D1859" s="5" t="inlineStr">
        <is>
          <t>L2</t>
        </is>
      </c>
      <c r="E1859" s="5" t="n">
        <v>1</v>
      </c>
      <c r="F1859" s="5" t="n">
        <v>22750</v>
      </c>
      <c r="G1859" s="41" t="n">
        <v>45832</v>
      </c>
      <c r="H1859" s="41" t="n"/>
      <c r="I1859" s="42">
        <f>IF(H1859="",DATE(2099,12,31),H1859)</f>
        <v/>
      </c>
      <c r="J1859" s="23">
        <f>F1859*E1859</f>
        <v/>
      </c>
      <c r="K1859" s="23">
        <f>J1859*INDEX(Settings!$C$31:$C$36,MATCH(D1859,Settings!$B$31:$B$36,0))</f>
        <v/>
      </c>
      <c r="L1859" s="23">
        <f>J1859+K1859</f>
        <v/>
      </c>
      <c r="M1859" s="23">
        <f>MIN(L1859,Settings!$C$25)</f>
        <v/>
      </c>
      <c r="N1859" s="23">
        <f>IF(B1859="IT",L1859*Settings!$C$11+L1859*Settings!$C$12,M1859*Settings!$C$16+M1859*Settings!$C$17+L1859*Settings!$C$18+L1859*Settings!$C$19+L1859*Settings!$C$20+L1859*Settings!$C$21*Settings!$C$22)</f>
        <v/>
      </c>
      <c r="O1859" s="23">
        <f>IF(B1859="IT",J1859/Settings!$C$13,0)</f>
        <v/>
      </c>
      <c r="P1859" s="23">
        <f>L1859+N1859+O1859</f>
        <v/>
      </c>
    </row>
    <row r="1860">
      <c r="A1860" s="5" t="inlineStr">
        <is>
          <t>E02859</t>
        </is>
      </c>
      <c r="B1860" s="5" t="inlineStr">
        <is>
          <t>IT</t>
        </is>
      </c>
      <c r="C1860" s="5" t="inlineStr">
        <is>
          <t>Customer Service</t>
        </is>
      </c>
      <c r="D1860" s="5" t="inlineStr">
        <is>
          <t>L2</t>
        </is>
      </c>
      <c r="E1860" s="5" t="n">
        <v>1</v>
      </c>
      <c r="F1860" s="5" t="n">
        <v>24050</v>
      </c>
      <c r="G1860" s="41" t="n">
        <v>45902</v>
      </c>
      <c r="H1860" s="41" t="n">
        <v>46015</v>
      </c>
      <c r="I1860" s="42">
        <f>IF(H1860="",DATE(2099,12,31),H1860)</f>
        <v/>
      </c>
      <c r="J1860" s="23">
        <f>F1860*E1860</f>
        <v/>
      </c>
      <c r="K1860" s="23">
        <f>J1860*INDEX(Settings!$C$31:$C$36,MATCH(D1860,Settings!$B$31:$B$36,0))</f>
        <v/>
      </c>
      <c r="L1860" s="23">
        <f>J1860+K1860</f>
        <v/>
      </c>
      <c r="M1860" s="23">
        <f>MIN(L1860,Settings!$C$25)</f>
        <v/>
      </c>
      <c r="N1860" s="23">
        <f>IF(B1860="IT",L1860*Settings!$C$11+L1860*Settings!$C$12,M1860*Settings!$C$16+M1860*Settings!$C$17+L1860*Settings!$C$18+L1860*Settings!$C$19+L1860*Settings!$C$20+L1860*Settings!$C$21*Settings!$C$22)</f>
        <v/>
      </c>
      <c r="O1860" s="23">
        <f>IF(B1860="IT",J1860/Settings!$C$13,0)</f>
        <v/>
      </c>
      <c r="P1860" s="23">
        <f>L1860+N1860+O1860</f>
        <v/>
      </c>
    </row>
    <row r="1861">
      <c r="A1861" s="5" t="inlineStr">
        <is>
          <t>E02861</t>
        </is>
      </c>
      <c r="B1861" s="5" t="inlineStr">
        <is>
          <t>IT</t>
        </is>
      </c>
      <c r="C1861" s="5" t="inlineStr">
        <is>
          <t>Tech</t>
        </is>
      </c>
      <c r="D1861" s="5" t="inlineStr">
        <is>
          <t>L2</t>
        </is>
      </c>
      <c r="E1861" s="5" t="n">
        <v>1</v>
      </c>
      <c r="F1861" s="5" t="n">
        <v>44500</v>
      </c>
      <c r="G1861" s="41" t="n">
        <v>43349</v>
      </c>
      <c r="H1861" s="41" t="n">
        <v>46010</v>
      </c>
      <c r="I1861" s="42">
        <f>IF(H1861="",DATE(2099,12,31),H1861)</f>
        <v/>
      </c>
      <c r="J1861" s="23">
        <f>F1861*E1861</f>
        <v/>
      </c>
      <c r="K1861" s="23">
        <f>J1861*INDEX(Settings!$C$31:$C$36,MATCH(D1861,Settings!$B$31:$B$36,0))</f>
        <v/>
      </c>
      <c r="L1861" s="23">
        <f>J1861+K1861</f>
        <v/>
      </c>
      <c r="M1861" s="23">
        <f>MIN(L1861,Settings!$C$25)</f>
        <v/>
      </c>
      <c r="N1861" s="23">
        <f>IF(B1861="IT",L1861*Settings!$C$11+L1861*Settings!$C$12,M1861*Settings!$C$16+M1861*Settings!$C$17+L1861*Settings!$C$18+L1861*Settings!$C$19+L1861*Settings!$C$20+L1861*Settings!$C$21*Settings!$C$22)</f>
        <v/>
      </c>
      <c r="O1861" s="23">
        <f>IF(B1861="IT",J1861/Settings!$C$13,0)</f>
        <v/>
      </c>
      <c r="P1861" s="23">
        <f>L1861+N1861+O1861</f>
        <v/>
      </c>
    </row>
    <row r="1862">
      <c r="A1862" s="5" t="inlineStr">
        <is>
          <t>E02862</t>
        </is>
      </c>
      <c r="B1862" s="5" t="inlineStr">
        <is>
          <t>PL</t>
        </is>
      </c>
      <c r="C1862" s="5" t="inlineStr">
        <is>
          <t>Finance</t>
        </is>
      </c>
      <c r="D1862" s="5" t="inlineStr">
        <is>
          <t>L1</t>
        </is>
      </c>
      <c r="E1862" s="5" t="n">
        <v>1</v>
      </c>
      <c r="F1862" s="5" t="n">
        <v>19600</v>
      </c>
      <c r="G1862" s="41" t="n">
        <v>45969</v>
      </c>
      <c r="H1862" s="41" t="n">
        <v>46117</v>
      </c>
      <c r="I1862" s="42">
        <f>IF(H1862="",DATE(2099,12,31),H1862)</f>
        <v/>
      </c>
      <c r="J1862" s="23">
        <f>F1862*E1862</f>
        <v/>
      </c>
      <c r="K1862" s="23">
        <f>J1862*INDEX(Settings!$C$31:$C$36,MATCH(D1862,Settings!$B$31:$B$36,0))</f>
        <v/>
      </c>
      <c r="L1862" s="23">
        <f>J1862+K1862</f>
        <v/>
      </c>
      <c r="M1862" s="23">
        <f>MIN(L1862,Settings!$C$25)</f>
        <v/>
      </c>
      <c r="N1862" s="23">
        <f>IF(B1862="IT",L1862*Settings!$C$11+L1862*Settings!$C$12,M1862*Settings!$C$16+M1862*Settings!$C$17+L1862*Settings!$C$18+L1862*Settings!$C$19+L1862*Settings!$C$20+L1862*Settings!$C$21*Settings!$C$22)</f>
        <v/>
      </c>
      <c r="O1862" s="23">
        <f>IF(B1862="IT",J1862/Settings!$C$13,0)</f>
        <v/>
      </c>
      <c r="P1862" s="23">
        <f>L1862+N1862+O1862</f>
        <v/>
      </c>
    </row>
    <row r="1863">
      <c r="A1863" s="5" t="inlineStr">
        <is>
          <t>E02863</t>
        </is>
      </c>
      <c r="B1863" s="5" t="inlineStr">
        <is>
          <t>IT</t>
        </is>
      </c>
      <c r="C1863" s="5" t="inlineStr">
        <is>
          <t>HR</t>
        </is>
      </c>
      <c r="D1863" s="5" t="inlineStr">
        <is>
          <t>L5</t>
        </is>
      </c>
      <c r="E1863" s="5" t="n">
        <v>1</v>
      </c>
      <c r="F1863" s="5" t="n">
        <v>65650</v>
      </c>
      <c r="G1863" s="41" t="n">
        <v>46116</v>
      </c>
      <c r="H1863" s="41" t="n"/>
      <c r="I1863" s="42">
        <f>IF(H1863="",DATE(2099,12,31),H1863)</f>
        <v/>
      </c>
      <c r="J1863" s="23">
        <f>F1863*E1863</f>
        <v/>
      </c>
      <c r="K1863" s="23">
        <f>J1863*INDEX(Settings!$C$31:$C$36,MATCH(D1863,Settings!$B$31:$B$36,0))</f>
        <v/>
      </c>
      <c r="L1863" s="23">
        <f>J1863+K1863</f>
        <v/>
      </c>
      <c r="M1863" s="23">
        <f>MIN(L1863,Settings!$C$25)</f>
        <v/>
      </c>
      <c r="N1863" s="23">
        <f>IF(B1863="IT",L1863*Settings!$C$11+L1863*Settings!$C$12,M1863*Settings!$C$16+M1863*Settings!$C$17+L1863*Settings!$C$18+L1863*Settings!$C$19+L1863*Settings!$C$20+L1863*Settings!$C$21*Settings!$C$22)</f>
        <v/>
      </c>
      <c r="O1863" s="23">
        <f>IF(B1863="IT",J1863/Settings!$C$13,0)</f>
        <v/>
      </c>
      <c r="P1863" s="23">
        <f>L1863+N1863+O1863</f>
        <v/>
      </c>
    </row>
    <row r="1864">
      <c r="A1864" s="5" t="inlineStr">
        <is>
          <t>E02866</t>
        </is>
      </c>
      <c r="B1864" s="5" t="inlineStr">
        <is>
          <t>PL</t>
        </is>
      </c>
      <c r="C1864" s="5" t="inlineStr">
        <is>
          <t>Finance</t>
        </is>
      </c>
      <c r="D1864" s="5" t="inlineStr">
        <is>
          <t>L1</t>
        </is>
      </c>
      <c r="E1864" s="5" t="n">
        <v>1</v>
      </c>
      <c r="F1864" s="5" t="n">
        <v>24250</v>
      </c>
      <c r="G1864" s="41" t="n">
        <v>45047</v>
      </c>
      <c r="H1864" s="41" t="n"/>
      <c r="I1864" s="42">
        <f>IF(H1864="",DATE(2099,12,31),H1864)</f>
        <v/>
      </c>
      <c r="J1864" s="23">
        <f>F1864*E1864</f>
        <v/>
      </c>
      <c r="K1864" s="23">
        <f>J1864*INDEX(Settings!$C$31:$C$36,MATCH(D1864,Settings!$B$31:$B$36,0))</f>
        <v/>
      </c>
      <c r="L1864" s="23">
        <f>J1864+K1864</f>
        <v/>
      </c>
      <c r="M1864" s="23">
        <f>MIN(L1864,Settings!$C$25)</f>
        <v/>
      </c>
      <c r="N1864" s="23">
        <f>IF(B1864="IT",L1864*Settings!$C$11+L1864*Settings!$C$12,M1864*Settings!$C$16+M1864*Settings!$C$17+L1864*Settings!$C$18+L1864*Settings!$C$19+L1864*Settings!$C$20+L1864*Settings!$C$21*Settings!$C$22)</f>
        <v/>
      </c>
      <c r="O1864" s="23">
        <f>IF(B1864="IT",J1864/Settings!$C$13,0)</f>
        <v/>
      </c>
      <c r="P1864" s="23">
        <f>L1864+N1864+O1864</f>
        <v/>
      </c>
    </row>
    <row r="1865">
      <c r="A1865" s="5" t="inlineStr">
        <is>
          <t>E02867</t>
        </is>
      </c>
      <c r="B1865" s="5" t="inlineStr">
        <is>
          <t>IT</t>
        </is>
      </c>
      <c r="C1865" s="5" t="inlineStr">
        <is>
          <t>Customer Service</t>
        </is>
      </c>
      <c r="D1865" s="5" t="inlineStr">
        <is>
          <t>L3</t>
        </is>
      </c>
      <c r="E1865" s="5" t="n">
        <v>0.8</v>
      </c>
      <c r="F1865" s="5" t="n">
        <v>35400</v>
      </c>
      <c r="G1865" s="41" t="n">
        <v>45224</v>
      </c>
      <c r="H1865" s="41" t="n"/>
      <c r="I1865" s="42">
        <f>IF(H1865="",DATE(2099,12,31),H1865)</f>
        <v/>
      </c>
      <c r="J1865" s="23">
        <f>F1865*E1865</f>
        <v/>
      </c>
      <c r="K1865" s="23">
        <f>J1865*INDEX(Settings!$C$31:$C$36,MATCH(D1865,Settings!$B$31:$B$36,0))</f>
        <v/>
      </c>
      <c r="L1865" s="23">
        <f>J1865+K1865</f>
        <v/>
      </c>
      <c r="M1865" s="23">
        <f>MIN(L1865,Settings!$C$25)</f>
        <v/>
      </c>
      <c r="N1865" s="23">
        <f>IF(B1865="IT",L1865*Settings!$C$11+L1865*Settings!$C$12,M1865*Settings!$C$16+M1865*Settings!$C$17+L1865*Settings!$C$18+L1865*Settings!$C$19+L1865*Settings!$C$20+L1865*Settings!$C$21*Settings!$C$22)</f>
        <v/>
      </c>
      <c r="O1865" s="23">
        <f>IF(B1865="IT",J1865/Settings!$C$13,0)</f>
        <v/>
      </c>
      <c r="P1865" s="23">
        <f>L1865+N1865+O1865</f>
        <v/>
      </c>
    </row>
    <row r="1866">
      <c r="A1866" s="5" t="inlineStr">
        <is>
          <t>E02868</t>
        </is>
      </c>
      <c r="B1866" s="5" t="inlineStr">
        <is>
          <t>PL</t>
        </is>
      </c>
      <c r="C1866" s="5" t="inlineStr">
        <is>
          <t>Customer Service</t>
        </is>
      </c>
      <c r="D1866" s="5" t="inlineStr">
        <is>
          <t>L1</t>
        </is>
      </c>
      <c r="E1866" s="5" t="n">
        <v>1</v>
      </c>
      <c r="F1866" s="5" t="n">
        <v>20200</v>
      </c>
      <c r="G1866" s="41" t="n">
        <v>43977</v>
      </c>
      <c r="H1866" s="41" t="n">
        <v>46133</v>
      </c>
      <c r="I1866" s="42">
        <f>IF(H1866="",DATE(2099,12,31),H1866)</f>
        <v/>
      </c>
      <c r="J1866" s="23">
        <f>F1866*E1866</f>
        <v/>
      </c>
      <c r="K1866" s="23">
        <f>J1866*INDEX(Settings!$C$31:$C$36,MATCH(D1866,Settings!$B$31:$B$36,0))</f>
        <v/>
      </c>
      <c r="L1866" s="23">
        <f>J1866+K1866</f>
        <v/>
      </c>
      <c r="M1866" s="23">
        <f>MIN(L1866,Settings!$C$25)</f>
        <v/>
      </c>
      <c r="N1866" s="23">
        <f>IF(B1866="IT",L1866*Settings!$C$11+L1866*Settings!$C$12,M1866*Settings!$C$16+M1866*Settings!$C$17+L1866*Settings!$C$18+L1866*Settings!$C$19+L1866*Settings!$C$20+L1866*Settings!$C$21*Settings!$C$22)</f>
        <v/>
      </c>
      <c r="O1866" s="23">
        <f>IF(B1866="IT",J1866/Settings!$C$13,0)</f>
        <v/>
      </c>
      <c r="P1866" s="23">
        <f>L1866+N1866+O1866</f>
        <v/>
      </c>
    </row>
    <row r="1867">
      <c r="A1867" s="5" t="inlineStr">
        <is>
          <t>E02869</t>
        </is>
      </c>
      <c r="B1867" s="5" t="inlineStr">
        <is>
          <t>PL</t>
        </is>
      </c>
      <c r="C1867" s="5" t="inlineStr">
        <is>
          <t>Customer Service</t>
        </is>
      </c>
      <c r="D1867" s="5" t="inlineStr">
        <is>
          <t>L3</t>
        </is>
      </c>
      <c r="E1867" s="5" t="n">
        <v>1</v>
      </c>
      <c r="F1867" s="5" t="n">
        <v>33250</v>
      </c>
      <c r="G1867" s="41" t="n">
        <v>45155</v>
      </c>
      <c r="H1867" s="41" t="n"/>
      <c r="I1867" s="42">
        <f>IF(H1867="",DATE(2099,12,31),H1867)</f>
        <v/>
      </c>
      <c r="J1867" s="23">
        <f>F1867*E1867</f>
        <v/>
      </c>
      <c r="K1867" s="23">
        <f>J1867*INDEX(Settings!$C$31:$C$36,MATCH(D1867,Settings!$B$31:$B$36,0))</f>
        <v/>
      </c>
      <c r="L1867" s="23">
        <f>J1867+K1867</f>
        <v/>
      </c>
      <c r="M1867" s="23">
        <f>MIN(L1867,Settings!$C$25)</f>
        <v/>
      </c>
      <c r="N1867" s="23">
        <f>IF(B1867="IT",L1867*Settings!$C$11+L1867*Settings!$C$12,M1867*Settings!$C$16+M1867*Settings!$C$17+L1867*Settings!$C$18+L1867*Settings!$C$19+L1867*Settings!$C$20+L1867*Settings!$C$21*Settings!$C$22)</f>
        <v/>
      </c>
      <c r="O1867" s="23">
        <f>IF(B1867="IT",J1867/Settings!$C$13,0)</f>
        <v/>
      </c>
      <c r="P1867" s="23">
        <f>L1867+N1867+O1867</f>
        <v/>
      </c>
    </row>
    <row r="1868">
      <c r="A1868" s="5" t="inlineStr">
        <is>
          <t>E02871</t>
        </is>
      </c>
      <c r="B1868" s="5" t="inlineStr">
        <is>
          <t>PL</t>
        </is>
      </c>
      <c r="C1868" s="5" t="inlineStr">
        <is>
          <t>Operations</t>
        </is>
      </c>
      <c r="D1868" s="5" t="inlineStr">
        <is>
          <t>L4</t>
        </is>
      </c>
      <c r="E1868" s="5" t="n">
        <v>1</v>
      </c>
      <c r="F1868" s="5" t="n">
        <v>39800</v>
      </c>
      <c r="G1868" s="41" t="n">
        <v>43802</v>
      </c>
      <c r="H1868" s="41" t="n"/>
      <c r="I1868" s="42">
        <f>IF(H1868="",DATE(2099,12,31),H1868)</f>
        <v/>
      </c>
      <c r="J1868" s="23">
        <f>F1868*E1868</f>
        <v/>
      </c>
      <c r="K1868" s="23">
        <f>J1868*INDEX(Settings!$C$31:$C$36,MATCH(D1868,Settings!$B$31:$B$36,0))</f>
        <v/>
      </c>
      <c r="L1868" s="23">
        <f>J1868+K1868</f>
        <v/>
      </c>
      <c r="M1868" s="23">
        <f>MIN(L1868,Settings!$C$25)</f>
        <v/>
      </c>
      <c r="N1868" s="23">
        <f>IF(B1868="IT",L1868*Settings!$C$11+L1868*Settings!$C$12,M1868*Settings!$C$16+M1868*Settings!$C$17+L1868*Settings!$C$18+L1868*Settings!$C$19+L1868*Settings!$C$20+L1868*Settings!$C$21*Settings!$C$22)</f>
        <v/>
      </c>
      <c r="O1868" s="23">
        <f>IF(B1868="IT",J1868/Settings!$C$13,0)</f>
        <v/>
      </c>
      <c r="P1868" s="23">
        <f>L1868+N1868+O1868</f>
        <v/>
      </c>
    </row>
    <row r="1869">
      <c r="A1869" s="5" t="inlineStr">
        <is>
          <t>E02872</t>
        </is>
      </c>
      <c r="B1869" s="5" t="inlineStr">
        <is>
          <t>IT</t>
        </is>
      </c>
      <c r="C1869" s="5" t="inlineStr">
        <is>
          <t>Sales</t>
        </is>
      </c>
      <c r="D1869" s="5" t="inlineStr">
        <is>
          <t>L1</t>
        </is>
      </c>
      <c r="E1869" s="5" t="n">
        <v>1</v>
      </c>
      <c r="F1869" s="5" t="n">
        <v>26400</v>
      </c>
      <c r="G1869" s="41" t="n">
        <v>45790</v>
      </c>
      <c r="H1869" s="41" t="n"/>
      <c r="I1869" s="42">
        <f>IF(H1869="",DATE(2099,12,31),H1869)</f>
        <v/>
      </c>
      <c r="J1869" s="23">
        <f>F1869*E1869</f>
        <v/>
      </c>
      <c r="K1869" s="23">
        <f>J1869*INDEX(Settings!$C$31:$C$36,MATCH(D1869,Settings!$B$31:$B$36,0))</f>
        <v/>
      </c>
      <c r="L1869" s="23">
        <f>J1869+K1869</f>
        <v/>
      </c>
      <c r="M1869" s="23">
        <f>MIN(L1869,Settings!$C$25)</f>
        <v/>
      </c>
      <c r="N1869" s="23">
        <f>IF(B1869="IT",L1869*Settings!$C$11+L1869*Settings!$C$12,M1869*Settings!$C$16+M1869*Settings!$C$17+L1869*Settings!$C$18+L1869*Settings!$C$19+L1869*Settings!$C$20+L1869*Settings!$C$21*Settings!$C$22)</f>
        <v/>
      </c>
      <c r="O1869" s="23">
        <f>IF(B1869="IT",J1869/Settings!$C$13,0)</f>
        <v/>
      </c>
      <c r="P1869" s="23">
        <f>L1869+N1869+O1869</f>
        <v/>
      </c>
    </row>
    <row r="1870">
      <c r="A1870" s="5" t="inlineStr">
        <is>
          <t>E02873</t>
        </is>
      </c>
      <c r="B1870" s="5" t="inlineStr">
        <is>
          <t>IT</t>
        </is>
      </c>
      <c r="C1870" s="5" t="inlineStr">
        <is>
          <t>Operations</t>
        </is>
      </c>
      <c r="D1870" s="5" t="inlineStr">
        <is>
          <t>L5</t>
        </is>
      </c>
      <c r="E1870" s="5" t="n">
        <v>1</v>
      </c>
      <c r="F1870" s="5" t="n">
        <v>75850</v>
      </c>
      <c r="G1870" s="41" t="n">
        <v>45262</v>
      </c>
      <c r="H1870" s="41" t="n"/>
      <c r="I1870" s="42">
        <f>IF(H1870="",DATE(2099,12,31),H1870)</f>
        <v/>
      </c>
      <c r="J1870" s="23">
        <f>F1870*E1870</f>
        <v/>
      </c>
      <c r="K1870" s="23">
        <f>J1870*INDEX(Settings!$C$31:$C$36,MATCH(D1870,Settings!$B$31:$B$36,0))</f>
        <v/>
      </c>
      <c r="L1870" s="23">
        <f>J1870+K1870</f>
        <v/>
      </c>
      <c r="M1870" s="23">
        <f>MIN(L1870,Settings!$C$25)</f>
        <v/>
      </c>
      <c r="N1870" s="23">
        <f>IF(B1870="IT",L1870*Settings!$C$11+L1870*Settings!$C$12,M1870*Settings!$C$16+M1870*Settings!$C$17+L1870*Settings!$C$18+L1870*Settings!$C$19+L1870*Settings!$C$20+L1870*Settings!$C$21*Settings!$C$22)</f>
        <v/>
      </c>
      <c r="O1870" s="23">
        <f>IF(B1870="IT",J1870/Settings!$C$13,0)</f>
        <v/>
      </c>
      <c r="P1870" s="23">
        <f>L1870+N1870+O1870</f>
        <v/>
      </c>
    </row>
    <row r="1871">
      <c r="A1871" s="5" t="inlineStr">
        <is>
          <t>E02875</t>
        </is>
      </c>
      <c r="B1871" s="5" t="inlineStr">
        <is>
          <t>PL</t>
        </is>
      </c>
      <c r="C1871" s="5" t="inlineStr">
        <is>
          <t>Sales</t>
        </is>
      </c>
      <c r="D1871" s="5" t="inlineStr">
        <is>
          <t>L1</t>
        </is>
      </c>
      <c r="E1871" s="5" t="n">
        <v>1</v>
      </c>
      <c r="F1871" s="5" t="n">
        <v>19850</v>
      </c>
      <c r="G1871" s="41" t="n">
        <v>45871</v>
      </c>
      <c r="H1871" s="41" t="n"/>
      <c r="I1871" s="42">
        <f>IF(H1871="",DATE(2099,12,31),H1871)</f>
        <v/>
      </c>
      <c r="J1871" s="23">
        <f>F1871*E1871</f>
        <v/>
      </c>
      <c r="K1871" s="23">
        <f>J1871*INDEX(Settings!$C$31:$C$36,MATCH(D1871,Settings!$B$31:$B$36,0))</f>
        <v/>
      </c>
      <c r="L1871" s="23">
        <f>J1871+K1871</f>
        <v/>
      </c>
      <c r="M1871" s="23">
        <f>MIN(L1871,Settings!$C$25)</f>
        <v/>
      </c>
      <c r="N1871" s="23">
        <f>IF(B1871="IT",L1871*Settings!$C$11+L1871*Settings!$C$12,M1871*Settings!$C$16+M1871*Settings!$C$17+L1871*Settings!$C$18+L1871*Settings!$C$19+L1871*Settings!$C$20+L1871*Settings!$C$21*Settings!$C$22)</f>
        <v/>
      </c>
      <c r="O1871" s="23">
        <f>IF(B1871="IT",J1871/Settings!$C$13,0)</f>
        <v/>
      </c>
      <c r="P1871" s="23">
        <f>L1871+N1871+O1871</f>
        <v/>
      </c>
    </row>
    <row r="1872">
      <c r="A1872" s="5" t="inlineStr">
        <is>
          <t>E02876</t>
        </is>
      </c>
      <c r="B1872" s="5" t="inlineStr">
        <is>
          <t>IT</t>
        </is>
      </c>
      <c r="C1872" s="5" t="inlineStr">
        <is>
          <t>Customer Service</t>
        </is>
      </c>
      <c r="D1872" s="5" t="inlineStr">
        <is>
          <t>L1</t>
        </is>
      </c>
      <c r="E1872" s="5" t="n">
        <v>1</v>
      </c>
      <c r="F1872" s="5" t="n">
        <v>22500</v>
      </c>
      <c r="G1872" s="41" t="n">
        <v>44448</v>
      </c>
      <c r="H1872" s="41" t="n"/>
      <c r="I1872" s="42">
        <f>IF(H1872="",DATE(2099,12,31),H1872)</f>
        <v/>
      </c>
      <c r="J1872" s="23">
        <f>F1872*E1872</f>
        <v/>
      </c>
      <c r="K1872" s="23">
        <f>J1872*INDEX(Settings!$C$31:$C$36,MATCH(D1872,Settings!$B$31:$B$36,0))</f>
        <v/>
      </c>
      <c r="L1872" s="23">
        <f>J1872+K1872</f>
        <v/>
      </c>
      <c r="M1872" s="23">
        <f>MIN(L1872,Settings!$C$25)</f>
        <v/>
      </c>
      <c r="N1872" s="23">
        <f>IF(B1872="IT",L1872*Settings!$C$11+L1872*Settings!$C$12,M1872*Settings!$C$16+M1872*Settings!$C$17+L1872*Settings!$C$18+L1872*Settings!$C$19+L1872*Settings!$C$20+L1872*Settings!$C$21*Settings!$C$22)</f>
        <v/>
      </c>
      <c r="O1872" s="23">
        <f>IF(B1872="IT",J1872/Settings!$C$13,0)</f>
        <v/>
      </c>
      <c r="P1872" s="23">
        <f>L1872+N1872+O1872</f>
        <v/>
      </c>
    </row>
    <row r="1873">
      <c r="A1873" s="5" t="inlineStr">
        <is>
          <t>E02877</t>
        </is>
      </c>
      <c r="B1873" s="5" t="inlineStr">
        <is>
          <t>IT</t>
        </is>
      </c>
      <c r="C1873" s="5" t="inlineStr">
        <is>
          <t>Operations</t>
        </is>
      </c>
      <c r="D1873" s="5" t="inlineStr">
        <is>
          <t>L4</t>
        </is>
      </c>
      <c r="E1873" s="5" t="n">
        <v>1</v>
      </c>
      <c r="F1873" s="5" t="n">
        <v>56950</v>
      </c>
      <c r="G1873" s="41" t="n">
        <v>43985</v>
      </c>
      <c r="H1873" s="41" t="n"/>
      <c r="I1873" s="42">
        <f>IF(H1873="",DATE(2099,12,31),H1873)</f>
        <v/>
      </c>
      <c r="J1873" s="23">
        <f>F1873*E1873</f>
        <v/>
      </c>
      <c r="K1873" s="23">
        <f>J1873*INDEX(Settings!$C$31:$C$36,MATCH(D1873,Settings!$B$31:$B$36,0))</f>
        <v/>
      </c>
      <c r="L1873" s="23">
        <f>J1873+K1873</f>
        <v/>
      </c>
      <c r="M1873" s="23">
        <f>MIN(L1873,Settings!$C$25)</f>
        <v/>
      </c>
      <c r="N1873" s="23">
        <f>IF(B1873="IT",L1873*Settings!$C$11+L1873*Settings!$C$12,M1873*Settings!$C$16+M1873*Settings!$C$17+L1873*Settings!$C$18+L1873*Settings!$C$19+L1873*Settings!$C$20+L1873*Settings!$C$21*Settings!$C$22)</f>
        <v/>
      </c>
      <c r="O1873" s="23">
        <f>IF(B1873="IT",J1873/Settings!$C$13,0)</f>
        <v/>
      </c>
      <c r="P1873" s="23">
        <f>L1873+N1873+O1873</f>
        <v/>
      </c>
    </row>
    <row r="1874">
      <c r="A1874" s="5" t="inlineStr">
        <is>
          <t>E02878</t>
        </is>
      </c>
      <c r="B1874" s="5" t="inlineStr">
        <is>
          <t>PL</t>
        </is>
      </c>
      <c r="C1874" s="5" t="inlineStr">
        <is>
          <t>Finance</t>
        </is>
      </c>
      <c r="D1874" s="5" t="inlineStr">
        <is>
          <t>L1</t>
        </is>
      </c>
      <c r="E1874" s="5" t="n">
        <v>1</v>
      </c>
      <c r="F1874" s="5" t="n">
        <v>22750</v>
      </c>
      <c r="G1874" s="41" t="n">
        <v>45821</v>
      </c>
      <c r="H1874" s="41" t="n"/>
      <c r="I1874" s="42">
        <f>IF(H1874="",DATE(2099,12,31),H1874)</f>
        <v/>
      </c>
      <c r="J1874" s="23">
        <f>F1874*E1874</f>
        <v/>
      </c>
      <c r="K1874" s="23">
        <f>J1874*INDEX(Settings!$C$31:$C$36,MATCH(D1874,Settings!$B$31:$B$36,0))</f>
        <v/>
      </c>
      <c r="L1874" s="23">
        <f>J1874+K1874</f>
        <v/>
      </c>
      <c r="M1874" s="23">
        <f>MIN(L1874,Settings!$C$25)</f>
        <v/>
      </c>
      <c r="N1874" s="23">
        <f>IF(B1874="IT",L1874*Settings!$C$11+L1874*Settings!$C$12,M1874*Settings!$C$16+M1874*Settings!$C$17+L1874*Settings!$C$18+L1874*Settings!$C$19+L1874*Settings!$C$20+L1874*Settings!$C$21*Settings!$C$22)</f>
        <v/>
      </c>
      <c r="O1874" s="23">
        <f>IF(B1874="IT",J1874/Settings!$C$13,0)</f>
        <v/>
      </c>
      <c r="P1874" s="23">
        <f>L1874+N1874+O1874</f>
        <v/>
      </c>
    </row>
    <row r="1875">
      <c r="A1875" s="5" t="inlineStr">
        <is>
          <t>E02879</t>
        </is>
      </c>
      <c r="B1875" s="5" t="inlineStr">
        <is>
          <t>PL</t>
        </is>
      </c>
      <c r="C1875" s="5" t="inlineStr">
        <is>
          <t>HR</t>
        </is>
      </c>
      <c r="D1875" s="5" t="inlineStr">
        <is>
          <t>L1</t>
        </is>
      </c>
      <c r="E1875" s="5" t="n">
        <v>1</v>
      </c>
      <c r="F1875" s="5" t="n">
        <v>21100</v>
      </c>
      <c r="G1875" s="41" t="n">
        <v>44535</v>
      </c>
      <c r="H1875" s="41" t="n"/>
      <c r="I1875" s="42">
        <f>IF(H1875="",DATE(2099,12,31),H1875)</f>
        <v/>
      </c>
      <c r="J1875" s="23">
        <f>F1875*E1875</f>
        <v/>
      </c>
      <c r="K1875" s="23">
        <f>J1875*INDEX(Settings!$C$31:$C$36,MATCH(D1875,Settings!$B$31:$B$36,0))</f>
        <v/>
      </c>
      <c r="L1875" s="23">
        <f>J1875+K1875</f>
        <v/>
      </c>
      <c r="M1875" s="23">
        <f>MIN(L1875,Settings!$C$25)</f>
        <v/>
      </c>
      <c r="N1875" s="23">
        <f>IF(B1875="IT",L1875*Settings!$C$11+L1875*Settings!$C$12,M1875*Settings!$C$16+M1875*Settings!$C$17+L1875*Settings!$C$18+L1875*Settings!$C$19+L1875*Settings!$C$20+L1875*Settings!$C$21*Settings!$C$22)</f>
        <v/>
      </c>
      <c r="O1875" s="23">
        <f>IF(B1875="IT",J1875/Settings!$C$13,0)</f>
        <v/>
      </c>
      <c r="P1875" s="23">
        <f>L1875+N1875+O1875</f>
        <v/>
      </c>
    </row>
    <row r="1876">
      <c r="A1876" s="5" t="inlineStr">
        <is>
          <t>E02880</t>
        </is>
      </c>
      <c r="B1876" s="5" t="inlineStr">
        <is>
          <t>PL</t>
        </is>
      </c>
      <c r="C1876" s="5" t="inlineStr">
        <is>
          <t>Customer Service</t>
        </is>
      </c>
      <c r="D1876" s="5" t="inlineStr">
        <is>
          <t>L2</t>
        </is>
      </c>
      <c r="E1876" s="5" t="n">
        <v>1</v>
      </c>
      <c r="F1876" s="5" t="n">
        <v>22900</v>
      </c>
      <c r="G1876" s="41" t="n">
        <v>45619</v>
      </c>
      <c r="H1876" s="41" t="n"/>
      <c r="I1876" s="42">
        <f>IF(H1876="",DATE(2099,12,31),H1876)</f>
        <v/>
      </c>
      <c r="J1876" s="23">
        <f>F1876*E1876</f>
        <v/>
      </c>
      <c r="K1876" s="23">
        <f>J1876*INDEX(Settings!$C$31:$C$36,MATCH(D1876,Settings!$B$31:$B$36,0))</f>
        <v/>
      </c>
      <c r="L1876" s="23">
        <f>J1876+K1876</f>
        <v/>
      </c>
      <c r="M1876" s="23">
        <f>MIN(L1876,Settings!$C$25)</f>
        <v/>
      </c>
      <c r="N1876" s="23">
        <f>IF(B1876="IT",L1876*Settings!$C$11+L1876*Settings!$C$12,M1876*Settings!$C$16+M1876*Settings!$C$17+L1876*Settings!$C$18+L1876*Settings!$C$19+L1876*Settings!$C$20+L1876*Settings!$C$21*Settings!$C$22)</f>
        <v/>
      </c>
      <c r="O1876" s="23">
        <f>IF(B1876="IT",J1876/Settings!$C$13,0)</f>
        <v/>
      </c>
      <c r="P1876" s="23">
        <f>L1876+N1876+O1876</f>
        <v/>
      </c>
    </row>
    <row r="1877">
      <c r="A1877" s="5" t="inlineStr">
        <is>
          <t>E02881</t>
        </is>
      </c>
      <c r="B1877" s="5" t="inlineStr">
        <is>
          <t>IT</t>
        </is>
      </c>
      <c r="C1877" s="5" t="inlineStr">
        <is>
          <t>Customer Service</t>
        </is>
      </c>
      <c r="D1877" s="5" t="inlineStr">
        <is>
          <t>L3</t>
        </is>
      </c>
      <c r="E1877" s="5" t="n">
        <v>1</v>
      </c>
      <c r="F1877" s="5" t="n">
        <v>37200</v>
      </c>
      <c r="G1877" s="41" t="n">
        <v>45424</v>
      </c>
      <c r="H1877" s="41" t="n"/>
      <c r="I1877" s="42">
        <f>IF(H1877="",DATE(2099,12,31),H1877)</f>
        <v/>
      </c>
      <c r="J1877" s="23">
        <f>F1877*E1877</f>
        <v/>
      </c>
      <c r="K1877" s="23">
        <f>J1877*INDEX(Settings!$C$31:$C$36,MATCH(D1877,Settings!$B$31:$B$36,0))</f>
        <v/>
      </c>
      <c r="L1877" s="23">
        <f>J1877+K1877</f>
        <v/>
      </c>
      <c r="M1877" s="23">
        <f>MIN(L1877,Settings!$C$25)</f>
        <v/>
      </c>
      <c r="N1877" s="23">
        <f>IF(B1877="IT",L1877*Settings!$C$11+L1877*Settings!$C$12,M1877*Settings!$C$16+M1877*Settings!$C$17+L1877*Settings!$C$18+L1877*Settings!$C$19+L1877*Settings!$C$20+L1877*Settings!$C$21*Settings!$C$22)</f>
        <v/>
      </c>
      <c r="O1877" s="23">
        <f>IF(B1877="IT",J1877/Settings!$C$13,0)</f>
        <v/>
      </c>
      <c r="P1877" s="23">
        <f>L1877+N1877+O1877</f>
        <v/>
      </c>
    </row>
    <row r="1878">
      <c r="A1878" s="5" t="inlineStr">
        <is>
          <t>E02883</t>
        </is>
      </c>
      <c r="B1878" s="5" t="inlineStr">
        <is>
          <t>IT</t>
        </is>
      </c>
      <c r="C1878" s="5" t="inlineStr">
        <is>
          <t>Operations</t>
        </is>
      </c>
      <c r="D1878" s="5" t="inlineStr">
        <is>
          <t>L2</t>
        </is>
      </c>
      <c r="E1878" s="5" t="n">
        <v>0.8</v>
      </c>
      <c r="F1878" s="5" t="n">
        <v>33800</v>
      </c>
      <c r="G1878" s="41" t="n">
        <v>45600</v>
      </c>
      <c r="H1878" s="41" t="n">
        <v>45871</v>
      </c>
      <c r="I1878" s="42">
        <f>IF(H1878="",DATE(2099,12,31),H1878)</f>
        <v/>
      </c>
      <c r="J1878" s="23">
        <f>F1878*E1878</f>
        <v/>
      </c>
      <c r="K1878" s="23">
        <f>J1878*INDEX(Settings!$C$31:$C$36,MATCH(D1878,Settings!$B$31:$B$36,0))</f>
        <v/>
      </c>
      <c r="L1878" s="23">
        <f>J1878+K1878</f>
        <v/>
      </c>
      <c r="M1878" s="23">
        <f>MIN(L1878,Settings!$C$25)</f>
        <v/>
      </c>
      <c r="N1878" s="23">
        <f>IF(B1878="IT",L1878*Settings!$C$11+L1878*Settings!$C$12,M1878*Settings!$C$16+M1878*Settings!$C$17+L1878*Settings!$C$18+L1878*Settings!$C$19+L1878*Settings!$C$20+L1878*Settings!$C$21*Settings!$C$22)</f>
        <v/>
      </c>
      <c r="O1878" s="23">
        <f>IF(B1878="IT",J1878/Settings!$C$13,0)</f>
        <v/>
      </c>
      <c r="P1878" s="23">
        <f>L1878+N1878+O1878</f>
        <v/>
      </c>
    </row>
    <row r="1879">
      <c r="A1879" s="5" t="inlineStr">
        <is>
          <t>E02885</t>
        </is>
      </c>
      <c r="B1879" s="5" t="inlineStr">
        <is>
          <t>PL</t>
        </is>
      </c>
      <c r="C1879" s="5" t="inlineStr">
        <is>
          <t>Customer Service</t>
        </is>
      </c>
      <c r="D1879" s="5" t="inlineStr">
        <is>
          <t>L2</t>
        </is>
      </c>
      <c r="E1879" s="5" t="n">
        <v>1</v>
      </c>
      <c r="F1879" s="5" t="n">
        <v>27000</v>
      </c>
      <c r="G1879" s="41" t="n">
        <v>45148</v>
      </c>
      <c r="H1879" s="41" t="n"/>
      <c r="I1879" s="42">
        <f>IF(H1879="",DATE(2099,12,31),H1879)</f>
        <v/>
      </c>
      <c r="J1879" s="23">
        <f>F1879*E1879</f>
        <v/>
      </c>
      <c r="K1879" s="23">
        <f>J1879*INDEX(Settings!$C$31:$C$36,MATCH(D1879,Settings!$B$31:$B$36,0))</f>
        <v/>
      </c>
      <c r="L1879" s="23">
        <f>J1879+K1879</f>
        <v/>
      </c>
      <c r="M1879" s="23">
        <f>MIN(L1879,Settings!$C$25)</f>
        <v/>
      </c>
      <c r="N1879" s="23">
        <f>IF(B1879="IT",L1879*Settings!$C$11+L1879*Settings!$C$12,M1879*Settings!$C$16+M1879*Settings!$C$17+L1879*Settings!$C$18+L1879*Settings!$C$19+L1879*Settings!$C$20+L1879*Settings!$C$21*Settings!$C$22)</f>
        <v/>
      </c>
      <c r="O1879" s="23">
        <f>IF(B1879="IT",J1879/Settings!$C$13,0)</f>
        <v/>
      </c>
      <c r="P1879" s="23">
        <f>L1879+N1879+O1879</f>
        <v/>
      </c>
    </row>
    <row r="1880">
      <c r="A1880" s="5" t="inlineStr">
        <is>
          <t>E02887</t>
        </is>
      </c>
      <c r="B1880" s="5" t="inlineStr">
        <is>
          <t>IT</t>
        </is>
      </c>
      <c r="C1880" s="5" t="inlineStr">
        <is>
          <t>HR</t>
        </is>
      </c>
      <c r="D1880" s="5" t="inlineStr">
        <is>
          <t>L1</t>
        </is>
      </c>
      <c r="E1880" s="5" t="n">
        <v>1</v>
      </c>
      <c r="F1880" s="5" t="n">
        <v>24700</v>
      </c>
      <c r="G1880" s="41" t="n">
        <v>44731</v>
      </c>
      <c r="H1880" s="41" t="n"/>
      <c r="I1880" s="42">
        <f>IF(H1880="",DATE(2099,12,31),H1880)</f>
        <v/>
      </c>
      <c r="J1880" s="23">
        <f>F1880*E1880</f>
        <v/>
      </c>
      <c r="K1880" s="23">
        <f>J1880*INDEX(Settings!$C$31:$C$36,MATCH(D1880,Settings!$B$31:$B$36,0))</f>
        <v/>
      </c>
      <c r="L1880" s="23">
        <f>J1880+K1880</f>
        <v/>
      </c>
      <c r="M1880" s="23">
        <f>MIN(L1880,Settings!$C$25)</f>
        <v/>
      </c>
      <c r="N1880" s="23">
        <f>IF(B1880="IT",L1880*Settings!$C$11+L1880*Settings!$C$12,M1880*Settings!$C$16+M1880*Settings!$C$17+L1880*Settings!$C$18+L1880*Settings!$C$19+L1880*Settings!$C$20+L1880*Settings!$C$21*Settings!$C$22)</f>
        <v/>
      </c>
      <c r="O1880" s="23">
        <f>IF(B1880="IT",J1880/Settings!$C$13,0)</f>
        <v/>
      </c>
      <c r="P1880" s="23">
        <f>L1880+N1880+O1880</f>
        <v/>
      </c>
    </row>
    <row r="1881">
      <c r="A1881" s="5" t="inlineStr">
        <is>
          <t>E02888</t>
        </is>
      </c>
      <c r="B1881" s="5" t="inlineStr">
        <is>
          <t>IT</t>
        </is>
      </c>
      <c r="C1881" s="5" t="inlineStr">
        <is>
          <t>Operations</t>
        </is>
      </c>
      <c r="D1881" s="5" t="inlineStr">
        <is>
          <t>L1</t>
        </is>
      </c>
      <c r="E1881" s="5" t="n">
        <v>1</v>
      </c>
      <c r="F1881" s="5" t="n">
        <v>22850</v>
      </c>
      <c r="G1881" s="41" t="n">
        <v>44476</v>
      </c>
      <c r="H1881" s="41" t="n"/>
      <c r="I1881" s="42">
        <f>IF(H1881="",DATE(2099,12,31),H1881)</f>
        <v/>
      </c>
      <c r="J1881" s="23">
        <f>F1881*E1881</f>
        <v/>
      </c>
      <c r="K1881" s="23">
        <f>J1881*INDEX(Settings!$C$31:$C$36,MATCH(D1881,Settings!$B$31:$B$36,0))</f>
        <v/>
      </c>
      <c r="L1881" s="23">
        <f>J1881+K1881</f>
        <v/>
      </c>
      <c r="M1881" s="23">
        <f>MIN(L1881,Settings!$C$25)</f>
        <v/>
      </c>
      <c r="N1881" s="23">
        <f>IF(B1881="IT",L1881*Settings!$C$11+L1881*Settings!$C$12,M1881*Settings!$C$16+M1881*Settings!$C$17+L1881*Settings!$C$18+L1881*Settings!$C$19+L1881*Settings!$C$20+L1881*Settings!$C$21*Settings!$C$22)</f>
        <v/>
      </c>
      <c r="O1881" s="23">
        <f>IF(B1881="IT",J1881/Settings!$C$13,0)</f>
        <v/>
      </c>
      <c r="P1881" s="23">
        <f>L1881+N1881+O1881</f>
        <v/>
      </c>
    </row>
    <row r="1882">
      <c r="A1882" s="5" t="inlineStr">
        <is>
          <t>E02889</t>
        </is>
      </c>
      <c r="B1882" s="5" t="inlineStr">
        <is>
          <t>PL</t>
        </is>
      </c>
      <c r="C1882" s="5" t="inlineStr">
        <is>
          <t>Sales</t>
        </is>
      </c>
      <c r="D1882" s="5" t="inlineStr">
        <is>
          <t>L1</t>
        </is>
      </c>
      <c r="E1882" s="5" t="n">
        <v>1</v>
      </c>
      <c r="F1882" s="5" t="n">
        <v>18850</v>
      </c>
      <c r="G1882" s="41" t="n">
        <v>45811</v>
      </c>
      <c r="H1882" s="41" t="n"/>
      <c r="I1882" s="42">
        <f>IF(H1882="",DATE(2099,12,31),H1882)</f>
        <v/>
      </c>
      <c r="J1882" s="23">
        <f>F1882*E1882</f>
        <v/>
      </c>
      <c r="K1882" s="23">
        <f>J1882*INDEX(Settings!$C$31:$C$36,MATCH(D1882,Settings!$B$31:$B$36,0))</f>
        <v/>
      </c>
      <c r="L1882" s="23">
        <f>J1882+K1882</f>
        <v/>
      </c>
      <c r="M1882" s="23">
        <f>MIN(L1882,Settings!$C$25)</f>
        <v/>
      </c>
      <c r="N1882" s="23">
        <f>IF(B1882="IT",L1882*Settings!$C$11+L1882*Settings!$C$12,M1882*Settings!$C$16+M1882*Settings!$C$17+L1882*Settings!$C$18+L1882*Settings!$C$19+L1882*Settings!$C$20+L1882*Settings!$C$21*Settings!$C$22)</f>
        <v/>
      </c>
      <c r="O1882" s="23">
        <f>IF(B1882="IT",J1882/Settings!$C$13,0)</f>
        <v/>
      </c>
      <c r="P1882" s="23">
        <f>L1882+N1882+O1882</f>
        <v/>
      </c>
    </row>
    <row r="1883">
      <c r="A1883" s="5" t="inlineStr">
        <is>
          <t>E02890</t>
        </is>
      </c>
      <c r="B1883" s="5" t="inlineStr">
        <is>
          <t>PL</t>
        </is>
      </c>
      <c r="C1883" s="5" t="inlineStr">
        <is>
          <t>Tech</t>
        </is>
      </c>
      <c r="D1883" s="5" t="inlineStr">
        <is>
          <t>L1</t>
        </is>
      </c>
      <c r="E1883" s="5" t="n">
        <v>1</v>
      </c>
      <c r="F1883" s="5" t="n">
        <v>23650</v>
      </c>
      <c r="G1883" s="41" t="n">
        <v>45792</v>
      </c>
      <c r="H1883" s="41" t="n">
        <v>45956</v>
      </c>
      <c r="I1883" s="42">
        <f>IF(H1883="",DATE(2099,12,31),H1883)</f>
        <v/>
      </c>
      <c r="J1883" s="23">
        <f>F1883*E1883</f>
        <v/>
      </c>
      <c r="K1883" s="23">
        <f>J1883*INDEX(Settings!$C$31:$C$36,MATCH(D1883,Settings!$B$31:$B$36,0))</f>
        <v/>
      </c>
      <c r="L1883" s="23">
        <f>J1883+K1883</f>
        <v/>
      </c>
      <c r="M1883" s="23">
        <f>MIN(L1883,Settings!$C$25)</f>
        <v/>
      </c>
      <c r="N1883" s="23">
        <f>IF(B1883="IT",L1883*Settings!$C$11+L1883*Settings!$C$12,M1883*Settings!$C$16+M1883*Settings!$C$17+L1883*Settings!$C$18+L1883*Settings!$C$19+L1883*Settings!$C$20+L1883*Settings!$C$21*Settings!$C$22)</f>
        <v/>
      </c>
      <c r="O1883" s="23">
        <f>IF(B1883="IT",J1883/Settings!$C$13,0)</f>
        <v/>
      </c>
      <c r="P1883" s="23">
        <f>L1883+N1883+O1883</f>
        <v/>
      </c>
    </row>
    <row r="1884">
      <c r="A1884" s="5" t="inlineStr">
        <is>
          <t>E02892</t>
        </is>
      </c>
      <c r="B1884" s="5" t="inlineStr">
        <is>
          <t>IT</t>
        </is>
      </c>
      <c r="C1884" s="5" t="inlineStr">
        <is>
          <t>Tech</t>
        </is>
      </c>
      <c r="D1884" s="5" t="inlineStr">
        <is>
          <t>L1</t>
        </is>
      </c>
      <c r="E1884" s="5" t="n">
        <v>1</v>
      </c>
      <c r="F1884" s="5" t="n">
        <v>32700</v>
      </c>
      <c r="G1884" s="41" t="n">
        <v>45131</v>
      </c>
      <c r="H1884" s="41" t="n">
        <v>45938</v>
      </c>
      <c r="I1884" s="42">
        <f>IF(H1884="",DATE(2099,12,31),H1884)</f>
        <v/>
      </c>
      <c r="J1884" s="23">
        <f>F1884*E1884</f>
        <v/>
      </c>
      <c r="K1884" s="23">
        <f>J1884*INDEX(Settings!$C$31:$C$36,MATCH(D1884,Settings!$B$31:$B$36,0))</f>
        <v/>
      </c>
      <c r="L1884" s="23">
        <f>J1884+K1884</f>
        <v/>
      </c>
      <c r="M1884" s="23">
        <f>MIN(L1884,Settings!$C$25)</f>
        <v/>
      </c>
      <c r="N1884" s="23">
        <f>IF(B1884="IT",L1884*Settings!$C$11+L1884*Settings!$C$12,M1884*Settings!$C$16+M1884*Settings!$C$17+L1884*Settings!$C$18+L1884*Settings!$C$19+L1884*Settings!$C$20+L1884*Settings!$C$21*Settings!$C$22)</f>
        <v/>
      </c>
      <c r="O1884" s="23">
        <f>IF(B1884="IT",J1884/Settings!$C$13,0)</f>
        <v/>
      </c>
      <c r="P1884" s="23">
        <f>L1884+N1884+O1884</f>
        <v/>
      </c>
    </row>
    <row r="1885">
      <c r="A1885" s="5" t="inlineStr">
        <is>
          <t>E02893</t>
        </is>
      </c>
      <c r="B1885" s="5" t="inlineStr">
        <is>
          <t>IT</t>
        </is>
      </c>
      <c r="C1885" s="5" t="inlineStr">
        <is>
          <t>HR</t>
        </is>
      </c>
      <c r="D1885" s="5" t="inlineStr">
        <is>
          <t>L3</t>
        </is>
      </c>
      <c r="E1885" s="5" t="n">
        <v>1</v>
      </c>
      <c r="F1885" s="5" t="n">
        <v>34650</v>
      </c>
      <c r="G1885" s="41" t="n">
        <v>45974</v>
      </c>
      <c r="H1885" s="41" t="n"/>
      <c r="I1885" s="42">
        <f>IF(H1885="",DATE(2099,12,31),H1885)</f>
        <v/>
      </c>
      <c r="J1885" s="23">
        <f>F1885*E1885</f>
        <v/>
      </c>
      <c r="K1885" s="23">
        <f>J1885*INDEX(Settings!$C$31:$C$36,MATCH(D1885,Settings!$B$31:$B$36,0))</f>
        <v/>
      </c>
      <c r="L1885" s="23">
        <f>J1885+K1885</f>
        <v/>
      </c>
      <c r="M1885" s="23">
        <f>MIN(L1885,Settings!$C$25)</f>
        <v/>
      </c>
      <c r="N1885" s="23">
        <f>IF(B1885="IT",L1885*Settings!$C$11+L1885*Settings!$C$12,M1885*Settings!$C$16+M1885*Settings!$C$17+L1885*Settings!$C$18+L1885*Settings!$C$19+L1885*Settings!$C$20+L1885*Settings!$C$21*Settings!$C$22)</f>
        <v/>
      </c>
      <c r="O1885" s="23">
        <f>IF(B1885="IT",J1885/Settings!$C$13,0)</f>
        <v/>
      </c>
      <c r="P1885" s="23">
        <f>L1885+N1885+O1885</f>
        <v/>
      </c>
    </row>
    <row r="1886">
      <c r="A1886" s="5" t="inlineStr">
        <is>
          <t>E02894</t>
        </is>
      </c>
      <c r="B1886" s="5" t="inlineStr">
        <is>
          <t>PL</t>
        </is>
      </c>
      <c r="C1886" s="5" t="inlineStr">
        <is>
          <t>Tech</t>
        </is>
      </c>
      <c r="D1886" s="5" t="inlineStr">
        <is>
          <t>L5</t>
        </is>
      </c>
      <c r="E1886" s="5" t="n">
        <v>1</v>
      </c>
      <c r="F1886" s="5" t="n">
        <v>82750</v>
      </c>
      <c r="G1886" s="41" t="n">
        <v>45994</v>
      </c>
      <c r="H1886" s="41" t="n"/>
      <c r="I1886" s="42">
        <f>IF(H1886="",DATE(2099,12,31),H1886)</f>
        <v/>
      </c>
      <c r="J1886" s="23">
        <f>F1886*E1886</f>
        <v/>
      </c>
      <c r="K1886" s="23">
        <f>J1886*INDEX(Settings!$C$31:$C$36,MATCH(D1886,Settings!$B$31:$B$36,0))</f>
        <v/>
      </c>
      <c r="L1886" s="23">
        <f>J1886+K1886</f>
        <v/>
      </c>
      <c r="M1886" s="23">
        <f>MIN(L1886,Settings!$C$25)</f>
        <v/>
      </c>
      <c r="N1886" s="23">
        <f>IF(B1886="IT",L1886*Settings!$C$11+L1886*Settings!$C$12,M1886*Settings!$C$16+M1886*Settings!$C$17+L1886*Settings!$C$18+L1886*Settings!$C$19+L1886*Settings!$C$20+L1886*Settings!$C$21*Settings!$C$22)</f>
        <v/>
      </c>
      <c r="O1886" s="23">
        <f>IF(B1886="IT",J1886/Settings!$C$13,0)</f>
        <v/>
      </c>
      <c r="P1886" s="23">
        <f>L1886+N1886+O1886</f>
        <v/>
      </c>
    </row>
    <row r="1887">
      <c r="A1887" s="5" t="inlineStr">
        <is>
          <t>E02895</t>
        </is>
      </c>
      <c r="B1887" s="5" t="inlineStr">
        <is>
          <t>IT</t>
        </is>
      </c>
      <c r="C1887" s="5" t="inlineStr">
        <is>
          <t>Operations</t>
        </is>
      </c>
      <c r="D1887" s="5" t="inlineStr">
        <is>
          <t>L2</t>
        </is>
      </c>
      <c r="E1887" s="5" t="n">
        <v>0.8</v>
      </c>
      <c r="F1887" s="5" t="n">
        <v>26650</v>
      </c>
      <c r="G1887" s="41" t="n">
        <v>45162</v>
      </c>
      <c r="H1887" s="41" t="n">
        <v>46049</v>
      </c>
      <c r="I1887" s="42">
        <f>IF(H1887="",DATE(2099,12,31),H1887)</f>
        <v/>
      </c>
      <c r="J1887" s="23">
        <f>F1887*E1887</f>
        <v/>
      </c>
      <c r="K1887" s="23">
        <f>J1887*INDEX(Settings!$C$31:$C$36,MATCH(D1887,Settings!$B$31:$B$36,0))</f>
        <v/>
      </c>
      <c r="L1887" s="23">
        <f>J1887+K1887</f>
        <v/>
      </c>
      <c r="M1887" s="23">
        <f>MIN(L1887,Settings!$C$25)</f>
        <v/>
      </c>
      <c r="N1887" s="23">
        <f>IF(B1887="IT",L1887*Settings!$C$11+L1887*Settings!$C$12,M1887*Settings!$C$16+M1887*Settings!$C$17+L1887*Settings!$C$18+L1887*Settings!$C$19+L1887*Settings!$C$20+L1887*Settings!$C$21*Settings!$C$22)</f>
        <v/>
      </c>
      <c r="O1887" s="23">
        <f>IF(B1887="IT",J1887/Settings!$C$13,0)</f>
        <v/>
      </c>
      <c r="P1887" s="23">
        <f>L1887+N1887+O1887</f>
        <v/>
      </c>
    </row>
    <row r="1888">
      <c r="A1888" s="5" t="inlineStr">
        <is>
          <t>E02896</t>
        </is>
      </c>
      <c r="B1888" s="5" t="inlineStr">
        <is>
          <t>IT</t>
        </is>
      </c>
      <c r="C1888" s="5" t="inlineStr">
        <is>
          <t>Tech</t>
        </is>
      </c>
      <c r="D1888" s="5" t="inlineStr">
        <is>
          <t>L5</t>
        </is>
      </c>
      <c r="E1888" s="5" t="n">
        <v>1</v>
      </c>
      <c r="F1888" s="5" t="n">
        <v>102200</v>
      </c>
      <c r="G1888" s="41" t="n">
        <v>45359</v>
      </c>
      <c r="H1888" s="41" t="n"/>
      <c r="I1888" s="42">
        <f>IF(H1888="",DATE(2099,12,31),H1888)</f>
        <v/>
      </c>
      <c r="J1888" s="23">
        <f>F1888*E1888</f>
        <v/>
      </c>
      <c r="K1888" s="23">
        <f>J1888*INDEX(Settings!$C$31:$C$36,MATCH(D1888,Settings!$B$31:$B$36,0))</f>
        <v/>
      </c>
      <c r="L1888" s="23">
        <f>J1888+K1888</f>
        <v/>
      </c>
      <c r="M1888" s="23">
        <f>MIN(L1888,Settings!$C$25)</f>
        <v/>
      </c>
      <c r="N1888" s="23">
        <f>IF(B1888="IT",L1888*Settings!$C$11+L1888*Settings!$C$12,M1888*Settings!$C$16+M1888*Settings!$C$17+L1888*Settings!$C$18+L1888*Settings!$C$19+L1888*Settings!$C$20+L1888*Settings!$C$21*Settings!$C$22)</f>
        <v/>
      </c>
      <c r="O1888" s="23">
        <f>IF(B1888="IT",J1888/Settings!$C$13,0)</f>
        <v/>
      </c>
      <c r="P1888" s="23">
        <f>L1888+N1888+O1888</f>
        <v/>
      </c>
    </row>
    <row r="1889">
      <c r="A1889" s="5" t="inlineStr">
        <is>
          <t>E02898</t>
        </is>
      </c>
      <c r="B1889" s="5" t="inlineStr">
        <is>
          <t>IT</t>
        </is>
      </c>
      <c r="C1889" s="5" t="inlineStr">
        <is>
          <t>Operations</t>
        </is>
      </c>
      <c r="D1889" s="5" t="inlineStr">
        <is>
          <t>L3</t>
        </is>
      </c>
      <c r="E1889" s="5" t="n">
        <v>1</v>
      </c>
      <c r="F1889" s="5" t="n">
        <v>44650</v>
      </c>
      <c r="G1889" s="41" t="n">
        <v>45699</v>
      </c>
      <c r="H1889" s="41" t="n"/>
      <c r="I1889" s="42">
        <f>IF(H1889="",DATE(2099,12,31),H1889)</f>
        <v/>
      </c>
      <c r="J1889" s="23">
        <f>F1889*E1889</f>
        <v/>
      </c>
      <c r="K1889" s="23">
        <f>J1889*INDEX(Settings!$C$31:$C$36,MATCH(D1889,Settings!$B$31:$B$36,0))</f>
        <v/>
      </c>
      <c r="L1889" s="23">
        <f>J1889+K1889</f>
        <v/>
      </c>
      <c r="M1889" s="23">
        <f>MIN(L1889,Settings!$C$25)</f>
        <v/>
      </c>
      <c r="N1889" s="23">
        <f>IF(B1889="IT",L1889*Settings!$C$11+L1889*Settings!$C$12,M1889*Settings!$C$16+M1889*Settings!$C$17+L1889*Settings!$C$18+L1889*Settings!$C$19+L1889*Settings!$C$20+L1889*Settings!$C$21*Settings!$C$22)</f>
        <v/>
      </c>
      <c r="O1889" s="23">
        <f>IF(B1889="IT",J1889/Settings!$C$13,0)</f>
        <v/>
      </c>
      <c r="P1889" s="23">
        <f>L1889+N1889+O1889</f>
        <v/>
      </c>
    </row>
    <row r="1890">
      <c r="A1890" s="5" t="inlineStr">
        <is>
          <t>E02899</t>
        </is>
      </c>
      <c r="B1890" s="5" t="inlineStr">
        <is>
          <t>PL</t>
        </is>
      </c>
      <c r="C1890" s="5" t="inlineStr">
        <is>
          <t>Customer Service</t>
        </is>
      </c>
      <c r="D1890" s="5" t="inlineStr">
        <is>
          <t>L2</t>
        </is>
      </c>
      <c r="E1890" s="5" t="n">
        <v>1</v>
      </c>
      <c r="F1890" s="5" t="n">
        <v>22550</v>
      </c>
      <c r="G1890" s="41" t="n">
        <v>45822</v>
      </c>
      <c r="H1890" s="41" t="n"/>
      <c r="I1890" s="42">
        <f>IF(H1890="",DATE(2099,12,31),H1890)</f>
        <v/>
      </c>
      <c r="J1890" s="23">
        <f>F1890*E1890</f>
        <v/>
      </c>
      <c r="K1890" s="23">
        <f>J1890*INDEX(Settings!$C$31:$C$36,MATCH(D1890,Settings!$B$31:$B$36,0))</f>
        <v/>
      </c>
      <c r="L1890" s="23">
        <f>J1890+K1890</f>
        <v/>
      </c>
      <c r="M1890" s="23">
        <f>MIN(L1890,Settings!$C$25)</f>
        <v/>
      </c>
      <c r="N1890" s="23">
        <f>IF(B1890="IT",L1890*Settings!$C$11+L1890*Settings!$C$12,M1890*Settings!$C$16+M1890*Settings!$C$17+L1890*Settings!$C$18+L1890*Settings!$C$19+L1890*Settings!$C$20+L1890*Settings!$C$21*Settings!$C$22)</f>
        <v/>
      </c>
      <c r="O1890" s="23">
        <f>IF(B1890="IT",J1890/Settings!$C$13,0)</f>
        <v/>
      </c>
      <c r="P1890" s="23">
        <f>L1890+N1890+O1890</f>
        <v/>
      </c>
    </row>
    <row r="1891">
      <c r="A1891" s="5" t="inlineStr">
        <is>
          <t>E02901</t>
        </is>
      </c>
      <c r="B1891" s="5" t="inlineStr">
        <is>
          <t>PL</t>
        </is>
      </c>
      <c r="C1891" s="5" t="inlineStr">
        <is>
          <t>Customer Service</t>
        </is>
      </c>
      <c r="D1891" s="5" t="inlineStr">
        <is>
          <t>L2</t>
        </is>
      </c>
      <c r="E1891" s="5" t="n">
        <v>1</v>
      </c>
      <c r="F1891" s="5" t="n">
        <v>24350</v>
      </c>
      <c r="G1891" s="41" t="n">
        <v>44277</v>
      </c>
      <c r="H1891" s="41" t="n">
        <v>46027</v>
      </c>
      <c r="I1891" s="42">
        <f>IF(H1891="",DATE(2099,12,31),H1891)</f>
        <v/>
      </c>
      <c r="J1891" s="23">
        <f>F1891*E1891</f>
        <v/>
      </c>
      <c r="K1891" s="23">
        <f>J1891*INDEX(Settings!$C$31:$C$36,MATCH(D1891,Settings!$B$31:$B$36,0))</f>
        <v/>
      </c>
      <c r="L1891" s="23">
        <f>J1891+K1891</f>
        <v/>
      </c>
      <c r="M1891" s="23">
        <f>MIN(L1891,Settings!$C$25)</f>
        <v/>
      </c>
      <c r="N1891" s="23">
        <f>IF(B1891="IT",L1891*Settings!$C$11+L1891*Settings!$C$12,M1891*Settings!$C$16+M1891*Settings!$C$17+L1891*Settings!$C$18+L1891*Settings!$C$19+L1891*Settings!$C$20+L1891*Settings!$C$21*Settings!$C$22)</f>
        <v/>
      </c>
      <c r="O1891" s="23">
        <f>IF(B1891="IT",J1891/Settings!$C$13,0)</f>
        <v/>
      </c>
      <c r="P1891" s="23">
        <f>L1891+N1891+O1891</f>
        <v/>
      </c>
    </row>
    <row r="1892">
      <c r="A1892" s="5" t="inlineStr">
        <is>
          <t>E02902</t>
        </is>
      </c>
      <c r="B1892" s="5" t="inlineStr">
        <is>
          <t>IT</t>
        </is>
      </c>
      <c r="C1892" s="5" t="inlineStr">
        <is>
          <t>Finance</t>
        </is>
      </c>
      <c r="D1892" s="5" t="inlineStr">
        <is>
          <t>L3</t>
        </is>
      </c>
      <c r="E1892" s="5" t="n">
        <v>1</v>
      </c>
      <c r="F1892" s="5" t="n">
        <v>46600</v>
      </c>
      <c r="G1892" s="41" t="n">
        <v>45285</v>
      </c>
      <c r="H1892" s="41" t="n"/>
      <c r="I1892" s="42">
        <f>IF(H1892="",DATE(2099,12,31),H1892)</f>
        <v/>
      </c>
      <c r="J1892" s="23">
        <f>F1892*E1892</f>
        <v/>
      </c>
      <c r="K1892" s="23">
        <f>J1892*INDEX(Settings!$C$31:$C$36,MATCH(D1892,Settings!$B$31:$B$36,0))</f>
        <v/>
      </c>
      <c r="L1892" s="23">
        <f>J1892+K1892</f>
        <v/>
      </c>
      <c r="M1892" s="23">
        <f>MIN(L1892,Settings!$C$25)</f>
        <v/>
      </c>
      <c r="N1892" s="23">
        <f>IF(B1892="IT",L1892*Settings!$C$11+L1892*Settings!$C$12,M1892*Settings!$C$16+M1892*Settings!$C$17+L1892*Settings!$C$18+L1892*Settings!$C$19+L1892*Settings!$C$20+L1892*Settings!$C$21*Settings!$C$22)</f>
        <v/>
      </c>
      <c r="O1892" s="23">
        <f>IF(B1892="IT",J1892/Settings!$C$13,0)</f>
        <v/>
      </c>
      <c r="P1892" s="23">
        <f>L1892+N1892+O1892</f>
        <v/>
      </c>
    </row>
    <row r="1893">
      <c r="A1893" s="5" t="inlineStr">
        <is>
          <t>E02903</t>
        </is>
      </c>
      <c r="B1893" s="5" t="inlineStr">
        <is>
          <t>IT</t>
        </is>
      </c>
      <c r="C1893" s="5" t="inlineStr">
        <is>
          <t>Sales</t>
        </is>
      </c>
      <c r="D1893" s="5" t="inlineStr">
        <is>
          <t>L3</t>
        </is>
      </c>
      <c r="E1893" s="5" t="n">
        <v>1</v>
      </c>
      <c r="F1893" s="5" t="n">
        <v>45200</v>
      </c>
      <c r="G1893" s="41" t="n">
        <v>44671</v>
      </c>
      <c r="H1893" s="41" t="n"/>
      <c r="I1893" s="42">
        <f>IF(H1893="",DATE(2099,12,31),H1893)</f>
        <v/>
      </c>
      <c r="J1893" s="23">
        <f>F1893*E1893</f>
        <v/>
      </c>
      <c r="K1893" s="23">
        <f>J1893*INDEX(Settings!$C$31:$C$36,MATCH(D1893,Settings!$B$31:$B$36,0))</f>
        <v/>
      </c>
      <c r="L1893" s="23">
        <f>J1893+K1893</f>
        <v/>
      </c>
      <c r="M1893" s="23">
        <f>MIN(L1893,Settings!$C$25)</f>
        <v/>
      </c>
      <c r="N1893" s="23">
        <f>IF(B1893="IT",L1893*Settings!$C$11+L1893*Settings!$C$12,M1893*Settings!$C$16+M1893*Settings!$C$17+L1893*Settings!$C$18+L1893*Settings!$C$19+L1893*Settings!$C$20+L1893*Settings!$C$21*Settings!$C$22)</f>
        <v/>
      </c>
      <c r="O1893" s="23">
        <f>IF(B1893="IT",J1893/Settings!$C$13,0)</f>
        <v/>
      </c>
      <c r="P1893" s="23">
        <f>L1893+N1893+O1893</f>
        <v/>
      </c>
    </row>
    <row r="1894">
      <c r="A1894" s="5" t="inlineStr">
        <is>
          <t>E02904</t>
        </is>
      </c>
      <c r="B1894" s="5" t="inlineStr">
        <is>
          <t>PL</t>
        </is>
      </c>
      <c r="C1894" s="5" t="inlineStr">
        <is>
          <t>Operations</t>
        </is>
      </c>
      <c r="D1894" s="5" t="inlineStr">
        <is>
          <t>L2</t>
        </is>
      </c>
      <c r="E1894" s="5" t="n">
        <v>1</v>
      </c>
      <c r="F1894" s="5" t="n">
        <v>25300</v>
      </c>
      <c r="G1894" s="41" t="n">
        <v>45773</v>
      </c>
      <c r="H1894" s="41" t="n"/>
      <c r="I1894" s="42">
        <f>IF(H1894="",DATE(2099,12,31),H1894)</f>
        <v/>
      </c>
      <c r="J1894" s="23">
        <f>F1894*E1894</f>
        <v/>
      </c>
      <c r="K1894" s="23">
        <f>J1894*INDEX(Settings!$C$31:$C$36,MATCH(D1894,Settings!$B$31:$B$36,0))</f>
        <v/>
      </c>
      <c r="L1894" s="23">
        <f>J1894+K1894</f>
        <v/>
      </c>
      <c r="M1894" s="23">
        <f>MIN(L1894,Settings!$C$25)</f>
        <v/>
      </c>
      <c r="N1894" s="23">
        <f>IF(B1894="IT",L1894*Settings!$C$11+L1894*Settings!$C$12,M1894*Settings!$C$16+M1894*Settings!$C$17+L1894*Settings!$C$18+L1894*Settings!$C$19+L1894*Settings!$C$20+L1894*Settings!$C$21*Settings!$C$22)</f>
        <v/>
      </c>
      <c r="O1894" s="23">
        <f>IF(B1894="IT",J1894/Settings!$C$13,0)</f>
        <v/>
      </c>
      <c r="P1894" s="23">
        <f>L1894+N1894+O1894</f>
        <v/>
      </c>
    </row>
    <row r="1895">
      <c r="A1895" s="5" t="inlineStr">
        <is>
          <t>E02905</t>
        </is>
      </c>
      <c r="B1895" s="5" t="inlineStr">
        <is>
          <t>IT</t>
        </is>
      </c>
      <c r="C1895" s="5" t="inlineStr">
        <is>
          <t>Operations</t>
        </is>
      </c>
      <c r="D1895" s="5" t="inlineStr">
        <is>
          <t>L2</t>
        </is>
      </c>
      <c r="E1895" s="5" t="n">
        <v>1</v>
      </c>
      <c r="F1895" s="5" t="n">
        <v>29300</v>
      </c>
      <c r="G1895" s="41" t="n">
        <v>42654</v>
      </c>
      <c r="H1895" s="41" t="n"/>
      <c r="I1895" s="42">
        <f>IF(H1895="",DATE(2099,12,31),H1895)</f>
        <v/>
      </c>
      <c r="J1895" s="23">
        <f>F1895*E1895</f>
        <v/>
      </c>
      <c r="K1895" s="23">
        <f>J1895*INDEX(Settings!$C$31:$C$36,MATCH(D1895,Settings!$B$31:$B$36,0))</f>
        <v/>
      </c>
      <c r="L1895" s="23">
        <f>J1895+K1895</f>
        <v/>
      </c>
      <c r="M1895" s="23">
        <f>MIN(L1895,Settings!$C$25)</f>
        <v/>
      </c>
      <c r="N1895" s="23">
        <f>IF(B1895="IT",L1895*Settings!$C$11+L1895*Settings!$C$12,M1895*Settings!$C$16+M1895*Settings!$C$17+L1895*Settings!$C$18+L1895*Settings!$C$19+L1895*Settings!$C$20+L1895*Settings!$C$21*Settings!$C$22)</f>
        <v/>
      </c>
      <c r="O1895" s="23">
        <f>IF(B1895="IT",J1895/Settings!$C$13,0)</f>
        <v/>
      </c>
      <c r="P1895" s="23">
        <f>L1895+N1895+O1895</f>
        <v/>
      </c>
    </row>
    <row r="1896">
      <c r="A1896" s="5" t="inlineStr">
        <is>
          <t>E02906</t>
        </is>
      </c>
      <c r="B1896" s="5" t="inlineStr">
        <is>
          <t>IT</t>
        </is>
      </c>
      <c r="C1896" s="5" t="inlineStr">
        <is>
          <t>Operations</t>
        </is>
      </c>
      <c r="D1896" s="5" t="inlineStr">
        <is>
          <t>L3</t>
        </is>
      </c>
      <c r="E1896" s="5" t="n">
        <v>1</v>
      </c>
      <c r="F1896" s="5" t="n">
        <v>42450</v>
      </c>
      <c r="G1896" s="41" t="n">
        <v>44906</v>
      </c>
      <c r="H1896" s="41" t="n"/>
      <c r="I1896" s="42">
        <f>IF(H1896="",DATE(2099,12,31),H1896)</f>
        <v/>
      </c>
      <c r="J1896" s="23">
        <f>F1896*E1896</f>
        <v/>
      </c>
      <c r="K1896" s="23">
        <f>J1896*INDEX(Settings!$C$31:$C$36,MATCH(D1896,Settings!$B$31:$B$36,0))</f>
        <v/>
      </c>
      <c r="L1896" s="23">
        <f>J1896+K1896</f>
        <v/>
      </c>
      <c r="M1896" s="23">
        <f>MIN(L1896,Settings!$C$25)</f>
        <v/>
      </c>
      <c r="N1896" s="23">
        <f>IF(B1896="IT",L1896*Settings!$C$11+L1896*Settings!$C$12,M1896*Settings!$C$16+M1896*Settings!$C$17+L1896*Settings!$C$18+L1896*Settings!$C$19+L1896*Settings!$C$20+L1896*Settings!$C$21*Settings!$C$22)</f>
        <v/>
      </c>
      <c r="O1896" s="23">
        <f>IF(B1896="IT",J1896/Settings!$C$13,0)</f>
        <v/>
      </c>
      <c r="P1896" s="23">
        <f>L1896+N1896+O1896</f>
        <v/>
      </c>
    </row>
    <row r="1897">
      <c r="A1897" s="5" t="inlineStr">
        <is>
          <t>E02907</t>
        </is>
      </c>
      <c r="B1897" s="5" t="inlineStr">
        <is>
          <t>IT</t>
        </is>
      </c>
      <c r="C1897" s="5" t="inlineStr">
        <is>
          <t>Tech</t>
        </is>
      </c>
      <c r="D1897" s="5" t="inlineStr">
        <is>
          <t>L2</t>
        </is>
      </c>
      <c r="E1897" s="5" t="n">
        <v>1</v>
      </c>
      <c r="F1897" s="5" t="n">
        <v>43050</v>
      </c>
      <c r="G1897" s="41" t="n">
        <v>45299</v>
      </c>
      <c r="H1897" s="41" t="n"/>
      <c r="I1897" s="42">
        <f>IF(H1897="",DATE(2099,12,31),H1897)</f>
        <v/>
      </c>
      <c r="J1897" s="23">
        <f>F1897*E1897</f>
        <v/>
      </c>
      <c r="K1897" s="23">
        <f>J1897*INDEX(Settings!$C$31:$C$36,MATCH(D1897,Settings!$B$31:$B$36,0))</f>
        <v/>
      </c>
      <c r="L1897" s="23">
        <f>J1897+K1897</f>
        <v/>
      </c>
      <c r="M1897" s="23">
        <f>MIN(L1897,Settings!$C$25)</f>
        <v/>
      </c>
      <c r="N1897" s="23">
        <f>IF(B1897="IT",L1897*Settings!$C$11+L1897*Settings!$C$12,M1897*Settings!$C$16+M1897*Settings!$C$17+L1897*Settings!$C$18+L1897*Settings!$C$19+L1897*Settings!$C$20+L1897*Settings!$C$21*Settings!$C$22)</f>
        <v/>
      </c>
      <c r="O1897" s="23">
        <f>IF(B1897="IT",J1897/Settings!$C$13,0)</f>
        <v/>
      </c>
      <c r="P1897" s="23">
        <f>L1897+N1897+O1897</f>
        <v/>
      </c>
    </row>
    <row r="1898">
      <c r="A1898" s="5" t="inlineStr">
        <is>
          <t>E02911</t>
        </is>
      </c>
      <c r="B1898" s="5" t="inlineStr">
        <is>
          <t>IT</t>
        </is>
      </c>
      <c r="C1898" s="5" t="inlineStr">
        <is>
          <t>Customer Service</t>
        </is>
      </c>
      <c r="D1898" s="5" t="inlineStr">
        <is>
          <t>L3</t>
        </is>
      </c>
      <c r="E1898" s="5" t="n">
        <v>1</v>
      </c>
      <c r="F1898" s="5" t="n">
        <v>32150</v>
      </c>
      <c r="G1898" s="41" t="n">
        <v>45808</v>
      </c>
      <c r="H1898" s="41" t="n">
        <v>45853</v>
      </c>
      <c r="I1898" s="42">
        <f>IF(H1898="",DATE(2099,12,31),H1898)</f>
        <v/>
      </c>
      <c r="J1898" s="23">
        <f>F1898*E1898</f>
        <v/>
      </c>
      <c r="K1898" s="23">
        <f>J1898*INDEX(Settings!$C$31:$C$36,MATCH(D1898,Settings!$B$31:$B$36,0))</f>
        <v/>
      </c>
      <c r="L1898" s="23">
        <f>J1898+K1898</f>
        <v/>
      </c>
      <c r="M1898" s="23">
        <f>MIN(L1898,Settings!$C$25)</f>
        <v/>
      </c>
      <c r="N1898" s="23">
        <f>IF(B1898="IT",L1898*Settings!$C$11+L1898*Settings!$C$12,M1898*Settings!$C$16+M1898*Settings!$C$17+L1898*Settings!$C$18+L1898*Settings!$C$19+L1898*Settings!$C$20+L1898*Settings!$C$21*Settings!$C$22)</f>
        <v/>
      </c>
      <c r="O1898" s="23">
        <f>IF(B1898="IT",J1898/Settings!$C$13,0)</f>
        <v/>
      </c>
      <c r="P1898" s="23">
        <f>L1898+N1898+O1898</f>
        <v/>
      </c>
    </row>
    <row r="1899">
      <c r="A1899" s="5" t="inlineStr">
        <is>
          <t>E02912</t>
        </is>
      </c>
      <c r="B1899" s="5" t="inlineStr">
        <is>
          <t>PL</t>
        </is>
      </c>
      <c r="C1899" s="5" t="inlineStr">
        <is>
          <t>Tech</t>
        </is>
      </c>
      <c r="D1899" s="5" t="inlineStr">
        <is>
          <t>L5</t>
        </is>
      </c>
      <c r="E1899" s="5" t="n">
        <v>1</v>
      </c>
      <c r="F1899" s="5" t="n">
        <v>83700</v>
      </c>
      <c r="G1899" s="41" t="n">
        <v>44524</v>
      </c>
      <c r="H1899" s="41" t="n"/>
      <c r="I1899" s="42">
        <f>IF(H1899="",DATE(2099,12,31),H1899)</f>
        <v/>
      </c>
      <c r="J1899" s="23">
        <f>F1899*E1899</f>
        <v/>
      </c>
      <c r="K1899" s="23">
        <f>J1899*INDEX(Settings!$C$31:$C$36,MATCH(D1899,Settings!$B$31:$B$36,0))</f>
        <v/>
      </c>
      <c r="L1899" s="23">
        <f>J1899+K1899</f>
        <v/>
      </c>
      <c r="M1899" s="23">
        <f>MIN(L1899,Settings!$C$25)</f>
        <v/>
      </c>
      <c r="N1899" s="23">
        <f>IF(B1899="IT",L1899*Settings!$C$11+L1899*Settings!$C$12,M1899*Settings!$C$16+M1899*Settings!$C$17+L1899*Settings!$C$18+L1899*Settings!$C$19+L1899*Settings!$C$20+L1899*Settings!$C$21*Settings!$C$22)</f>
        <v/>
      </c>
      <c r="O1899" s="23">
        <f>IF(B1899="IT",J1899/Settings!$C$13,0)</f>
        <v/>
      </c>
      <c r="P1899" s="23">
        <f>L1899+N1899+O1899</f>
        <v/>
      </c>
    </row>
    <row r="1900">
      <c r="A1900" s="5" t="inlineStr">
        <is>
          <t>E02913</t>
        </is>
      </c>
      <c r="B1900" s="5" t="inlineStr">
        <is>
          <t>IT</t>
        </is>
      </c>
      <c r="C1900" s="5" t="inlineStr">
        <is>
          <t>Tech</t>
        </is>
      </c>
      <c r="D1900" s="5" t="inlineStr">
        <is>
          <t>L2</t>
        </is>
      </c>
      <c r="E1900" s="5" t="n">
        <v>1</v>
      </c>
      <c r="F1900" s="5" t="n">
        <v>27200</v>
      </c>
      <c r="G1900" s="41" t="n">
        <v>46068</v>
      </c>
      <c r="H1900" s="41" t="n"/>
      <c r="I1900" s="42">
        <f>IF(H1900="",DATE(2099,12,31),H1900)</f>
        <v/>
      </c>
      <c r="J1900" s="23">
        <f>F1900*E1900</f>
        <v/>
      </c>
      <c r="K1900" s="23">
        <f>J1900*INDEX(Settings!$C$31:$C$36,MATCH(D1900,Settings!$B$31:$B$36,0))</f>
        <v/>
      </c>
      <c r="L1900" s="23">
        <f>J1900+K1900</f>
        <v/>
      </c>
      <c r="M1900" s="23">
        <f>MIN(L1900,Settings!$C$25)</f>
        <v/>
      </c>
      <c r="N1900" s="23">
        <f>IF(B1900="IT",L1900*Settings!$C$11+L1900*Settings!$C$12,M1900*Settings!$C$16+M1900*Settings!$C$17+L1900*Settings!$C$18+L1900*Settings!$C$19+L1900*Settings!$C$20+L1900*Settings!$C$21*Settings!$C$22)</f>
        <v/>
      </c>
      <c r="O1900" s="23">
        <f>IF(B1900="IT",J1900/Settings!$C$13,0)</f>
        <v/>
      </c>
      <c r="P1900" s="23">
        <f>L1900+N1900+O1900</f>
        <v/>
      </c>
    </row>
    <row r="1901">
      <c r="A1901" s="5" t="inlineStr">
        <is>
          <t>E02915</t>
        </is>
      </c>
      <c r="B1901" s="5" t="inlineStr">
        <is>
          <t>IT</t>
        </is>
      </c>
      <c r="C1901" s="5" t="inlineStr">
        <is>
          <t>Customer Service</t>
        </is>
      </c>
      <c r="D1901" s="5" t="inlineStr">
        <is>
          <t>L3</t>
        </is>
      </c>
      <c r="E1901" s="5" t="n">
        <v>1</v>
      </c>
      <c r="F1901" s="5" t="n">
        <v>40700</v>
      </c>
      <c r="G1901" s="41" t="n">
        <v>45346</v>
      </c>
      <c r="H1901" s="41" t="n"/>
      <c r="I1901" s="42">
        <f>IF(H1901="",DATE(2099,12,31),H1901)</f>
        <v/>
      </c>
      <c r="J1901" s="23">
        <f>F1901*E1901</f>
        <v/>
      </c>
      <c r="K1901" s="23">
        <f>J1901*INDEX(Settings!$C$31:$C$36,MATCH(D1901,Settings!$B$31:$B$36,0))</f>
        <v/>
      </c>
      <c r="L1901" s="23">
        <f>J1901+K1901</f>
        <v/>
      </c>
      <c r="M1901" s="23">
        <f>MIN(L1901,Settings!$C$25)</f>
        <v/>
      </c>
      <c r="N1901" s="23">
        <f>IF(B1901="IT",L1901*Settings!$C$11+L1901*Settings!$C$12,M1901*Settings!$C$16+M1901*Settings!$C$17+L1901*Settings!$C$18+L1901*Settings!$C$19+L1901*Settings!$C$20+L1901*Settings!$C$21*Settings!$C$22)</f>
        <v/>
      </c>
      <c r="O1901" s="23">
        <f>IF(B1901="IT",J1901/Settings!$C$13,0)</f>
        <v/>
      </c>
      <c r="P1901" s="23">
        <f>L1901+N1901+O1901</f>
        <v/>
      </c>
    </row>
    <row r="1902">
      <c r="A1902" s="5" t="inlineStr">
        <is>
          <t>E02916</t>
        </is>
      </c>
      <c r="B1902" s="5" t="inlineStr">
        <is>
          <t>IT</t>
        </is>
      </c>
      <c r="C1902" s="5" t="inlineStr">
        <is>
          <t>Finance</t>
        </is>
      </c>
      <c r="D1902" s="5" t="inlineStr">
        <is>
          <t>L2</t>
        </is>
      </c>
      <c r="E1902" s="5" t="n">
        <v>1</v>
      </c>
      <c r="F1902" s="5" t="n">
        <v>40950</v>
      </c>
      <c r="G1902" s="41" t="n">
        <v>45107</v>
      </c>
      <c r="H1902" s="41" t="n"/>
      <c r="I1902" s="42">
        <f>IF(H1902="",DATE(2099,12,31),H1902)</f>
        <v/>
      </c>
      <c r="J1902" s="23">
        <f>F1902*E1902</f>
        <v/>
      </c>
      <c r="K1902" s="23">
        <f>J1902*INDEX(Settings!$C$31:$C$36,MATCH(D1902,Settings!$B$31:$B$36,0))</f>
        <v/>
      </c>
      <c r="L1902" s="23">
        <f>J1902+K1902</f>
        <v/>
      </c>
      <c r="M1902" s="23">
        <f>MIN(L1902,Settings!$C$25)</f>
        <v/>
      </c>
      <c r="N1902" s="23">
        <f>IF(B1902="IT",L1902*Settings!$C$11+L1902*Settings!$C$12,M1902*Settings!$C$16+M1902*Settings!$C$17+L1902*Settings!$C$18+L1902*Settings!$C$19+L1902*Settings!$C$20+L1902*Settings!$C$21*Settings!$C$22)</f>
        <v/>
      </c>
      <c r="O1902" s="23">
        <f>IF(B1902="IT",J1902/Settings!$C$13,0)</f>
        <v/>
      </c>
      <c r="P1902" s="23">
        <f>L1902+N1902+O1902</f>
        <v/>
      </c>
    </row>
    <row r="1903">
      <c r="A1903" s="5" t="inlineStr">
        <is>
          <t>E02918</t>
        </is>
      </c>
      <c r="B1903" s="5" t="inlineStr">
        <is>
          <t>PL</t>
        </is>
      </c>
      <c r="C1903" s="5" t="inlineStr">
        <is>
          <t>Tech</t>
        </is>
      </c>
      <c r="D1903" s="5" t="inlineStr">
        <is>
          <t>L3</t>
        </is>
      </c>
      <c r="E1903" s="5" t="n">
        <v>1</v>
      </c>
      <c r="F1903" s="5" t="n">
        <v>45400</v>
      </c>
      <c r="G1903" s="41" t="n">
        <v>45078</v>
      </c>
      <c r="H1903" s="41" t="n"/>
      <c r="I1903" s="42">
        <f>IF(H1903="",DATE(2099,12,31),H1903)</f>
        <v/>
      </c>
      <c r="J1903" s="23">
        <f>F1903*E1903</f>
        <v/>
      </c>
      <c r="K1903" s="23">
        <f>J1903*INDEX(Settings!$C$31:$C$36,MATCH(D1903,Settings!$B$31:$B$36,0))</f>
        <v/>
      </c>
      <c r="L1903" s="23">
        <f>J1903+K1903</f>
        <v/>
      </c>
      <c r="M1903" s="23">
        <f>MIN(L1903,Settings!$C$25)</f>
        <v/>
      </c>
      <c r="N1903" s="23">
        <f>IF(B1903="IT",L1903*Settings!$C$11+L1903*Settings!$C$12,M1903*Settings!$C$16+M1903*Settings!$C$17+L1903*Settings!$C$18+L1903*Settings!$C$19+L1903*Settings!$C$20+L1903*Settings!$C$21*Settings!$C$22)</f>
        <v/>
      </c>
      <c r="O1903" s="23">
        <f>IF(B1903="IT",J1903/Settings!$C$13,0)</f>
        <v/>
      </c>
      <c r="P1903" s="23">
        <f>L1903+N1903+O1903</f>
        <v/>
      </c>
    </row>
    <row r="1904">
      <c r="A1904" s="5" t="inlineStr">
        <is>
          <t>E02919</t>
        </is>
      </c>
      <c r="B1904" s="5" t="inlineStr">
        <is>
          <t>PL</t>
        </is>
      </c>
      <c r="C1904" s="5" t="inlineStr">
        <is>
          <t>Finance</t>
        </is>
      </c>
      <c r="D1904" s="5" t="inlineStr">
        <is>
          <t>L3</t>
        </is>
      </c>
      <c r="E1904" s="5" t="n">
        <v>0.8</v>
      </c>
      <c r="F1904" s="5" t="n">
        <v>33050</v>
      </c>
      <c r="G1904" s="41" t="n">
        <v>45960</v>
      </c>
      <c r="H1904" s="41" t="n"/>
      <c r="I1904" s="42">
        <f>IF(H1904="",DATE(2099,12,31),H1904)</f>
        <v/>
      </c>
      <c r="J1904" s="23">
        <f>F1904*E1904</f>
        <v/>
      </c>
      <c r="K1904" s="23">
        <f>J1904*INDEX(Settings!$C$31:$C$36,MATCH(D1904,Settings!$B$31:$B$36,0))</f>
        <v/>
      </c>
      <c r="L1904" s="23">
        <f>J1904+K1904</f>
        <v/>
      </c>
      <c r="M1904" s="23">
        <f>MIN(L1904,Settings!$C$25)</f>
        <v/>
      </c>
      <c r="N1904" s="23">
        <f>IF(B1904="IT",L1904*Settings!$C$11+L1904*Settings!$C$12,M1904*Settings!$C$16+M1904*Settings!$C$17+L1904*Settings!$C$18+L1904*Settings!$C$19+L1904*Settings!$C$20+L1904*Settings!$C$21*Settings!$C$22)</f>
        <v/>
      </c>
      <c r="O1904" s="23">
        <f>IF(B1904="IT",J1904/Settings!$C$13,0)</f>
        <v/>
      </c>
      <c r="P1904" s="23">
        <f>L1904+N1904+O1904</f>
        <v/>
      </c>
    </row>
    <row r="1905">
      <c r="A1905" s="5" t="inlineStr">
        <is>
          <t>E02920</t>
        </is>
      </c>
      <c r="B1905" s="5" t="inlineStr">
        <is>
          <t>IT</t>
        </is>
      </c>
      <c r="C1905" s="5" t="inlineStr">
        <is>
          <t>Sales</t>
        </is>
      </c>
      <c r="D1905" s="5" t="inlineStr">
        <is>
          <t>L2</t>
        </is>
      </c>
      <c r="E1905" s="5" t="n">
        <v>1</v>
      </c>
      <c r="F1905" s="5" t="n">
        <v>34850</v>
      </c>
      <c r="G1905" s="41" t="n">
        <v>45785</v>
      </c>
      <c r="H1905" s="41" t="n"/>
      <c r="I1905" s="42">
        <f>IF(H1905="",DATE(2099,12,31),H1905)</f>
        <v/>
      </c>
      <c r="J1905" s="23">
        <f>F1905*E1905</f>
        <v/>
      </c>
      <c r="K1905" s="23">
        <f>J1905*INDEX(Settings!$C$31:$C$36,MATCH(D1905,Settings!$B$31:$B$36,0))</f>
        <v/>
      </c>
      <c r="L1905" s="23">
        <f>J1905+K1905</f>
        <v/>
      </c>
      <c r="M1905" s="23">
        <f>MIN(L1905,Settings!$C$25)</f>
        <v/>
      </c>
      <c r="N1905" s="23">
        <f>IF(B1905="IT",L1905*Settings!$C$11+L1905*Settings!$C$12,M1905*Settings!$C$16+M1905*Settings!$C$17+L1905*Settings!$C$18+L1905*Settings!$C$19+L1905*Settings!$C$20+L1905*Settings!$C$21*Settings!$C$22)</f>
        <v/>
      </c>
      <c r="O1905" s="23">
        <f>IF(B1905="IT",J1905/Settings!$C$13,0)</f>
        <v/>
      </c>
      <c r="P1905" s="23">
        <f>L1905+N1905+O1905</f>
        <v/>
      </c>
    </row>
    <row r="1906">
      <c r="A1906" s="5" t="inlineStr">
        <is>
          <t>E02922</t>
        </is>
      </c>
      <c r="B1906" s="5" t="inlineStr">
        <is>
          <t>IT</t>
        </is>
      </c>
      <c r="C1906" s="5" t="inlineStr">
        <is>
          <t>Finance</t>
        </is>
      </c>
      <c r="D1906" s="5" t="inlineStr">
        <is>
          <t>L3</t>
        </is>
      </c>
      <c r="E1906" s="5" t="n">
        <v>1</v>
      </c>
      <c r="F1906" s="5" t="n">
        <v>43450</v>
      </c>
      <c r="G1906" s="41" t="n">
        <v>45849</v>
      </c>
      <c r="H1906" s="41" t="n">
        <v>46155</v>
      </c>
      <c r="I1906" s="42">
        <f>IF(H1906="",DATE(2099,12,31),H1906)</f>
        <v/>
      </c>
      <c r="J1906" s="23">
        <f>F1906*E1906</f>
        <v/>
      </c>
      <c r="K1906" s="23">
        <f>J1906*INDEX(Settings!$C$31:$C$36,MATCH(D1906,Settings!$B$31:$B$36,0))</f>
        <v/>
      </c>
      <c r="L1906" s="23">
        <f>J1906+K1906</f>
        <v/>
      </c>
      <c r="M1906" s="23">
        <f>MIN(L1906,Settings!$C$25)</f>
        <v/>
      </c>
      <c r="N1906" s="23">
        <f>IF(B1906="IT",L1906*Settings!$C$11+L1906*Settings!$C$12,M1906*Settings!$C$16+M1906*Settings!$C$17+L1906*Settings!$C$18+L1906*Settings!$C$19+L1906*Settings!$C$20+L1906*Settings!$C$21*Settings!$C$22)</f>
        <v/>
      </c>
      <c r="O1906" s="23">
        <f>IF(B1906="IT",J1906/Settings!$C$13,0)</f>
        <v/>
      </c>
      <c r="P1906" s="23">
        <f>L1906+N1906+O1906</f>
        <v/>
      </c>
    </row>
    <row r="1907">
      <c r="A1907" s="5" t="inlineStr">
        <is>
          <t>E02923</t>
        </is>
      </c>
      <c r="B1907" s="5" t="inlineStr">
        <is>
          <t>PL</t>
        </is>
      </c>
      <c r="C1907" s="5" t="inlineStr">
        <is>
          <t>Tech</t>
        </is>
      </c>
      <c r="D1907" s="5" t="inlineStr">
        <is>
          <t>L2</t>
        </is>
      </c>
      <c r="E1907" s="5" t="n">
        <v>1</v>
      </c>
      <c r="F1907" s="5" t="n">
        <v>28050</v>
      </c>
      <c r="G1907" s="41" t="n">
        <v>45250</v>
      </c>
      <c r="H1907" s="41" t="n"/>
      <c r="I1907" s="42">
        <f>IF(H1907="",DATE(2099,12,31),H1907)</f>
        <v/>
      </c>
      <c r="J1907" s="23">
        <f>F1907*E1907</f>
        <v/>
      </c>
      <c r="K1907" s="23">
        <f>J1907*INDEX(Settings!$C$31:$C$36,MATCH(D1907,Settings!$B$31:$B$36,0))</f>
        <v/>
      </c>
      <c r="L1907" s="23">
        <f>J1907+K1907</f>
        <v/>
      </c>
      <c r="M1907" s="23">
        <f>MIN(L1907,Settings!$C$25)</f>
        <v/>
      </c>
      <c r="N1907" s="23">
        <f>IF(B1907="IT",L1907*Settings!$C$11+L1907*Settings!$C$12,M1907*Settings!$C$16+M1907*Settings!$C$17+L1907*Settings!$C$18+L1907*Settings!$C$19+L1907*Settings!$C$20+L1907*Settings!$C$21*Settings!$C$22)</f>
        <v/>
      </c>
      <c r="O1907" s="23">
        <f>IF(B1907="IT",J1907/Settings!$C$13,0)</f>
        <v/>
      </c>
      <c r="P1907" s="23">
        <f>L1907+N1907+O1907</f>
        <v/>
      </c>
    </row>
    <row r="1908">
      <c r="A1908" s="5" t="inlineStr">
        <is>
          <t>E02924</t>
        </is>
      </c>
      <c r="B1908" s="5" t="inlineStr">
        <is>
          <t>PL</t>
        </is>
      </c>
      <c r="C1908" s="5" t="inlineStr">
        <is>
          <t>Tech</t>
        </is>
      </c>
      <c r="D1908" s="5" t="inlineStr">
        <is>
          <t>L2</t>
        </is>
      </c>
      <c r="E1908" s="5" t="n">
        <v>1</v>
      </c>
      <c r="F1908" s="5" t="n">
        <v>34850</v>
      </c>
      <c r="G1908" s="41" t="n">
        <v>43823</v>
      </c>
      <c r="H1908" s="41" t="n"/>
      <c r="I1908" s="42">
        <f>IF(H1908="",DATE(2099,12,31),H1908)</f>
        <v/>
      </c>
      <c r="J1908" s="23">
        <f>F1908*E1908</f>
        <v/>
      </c>
      <c r="K1908" s="23">
        <f>J1908*INDEX(Settings!$C$31:$C$36,MATCH(D1908,Settings!$B$31:$B$36,0))</f>
        <v/>
      </c>
      <c r="L1908" s="23">
        <f>J1908+K1908</f>
        <v/>
      </c>
      <c r="M1908" s="23">
        <f>MIN(L1908,Settings!$C$25)</f>
        <v/>
      </c>
      <c r="N1908" s="23">
        <f>IF(B1908="IT",L1908*Settings!$C$11+L1908*Settings!$C$12,M1908*Settings!$C$16+M1908*Settings!$C$17+L1908*Settings!$C$18+L1908*Settings!$C$19+L1908*Settings!$C$20+L1908*Settings!$C$21*Settings!$C$22)</f>
        <v/>
      </c>
      <c r="O1908" s="23">
        <f>IF(B1908="IT",J1908/Settings!$C$13,0)</f>
        <v/>
      </c>
      <c r="P1908" s="23">
        <f>L1908+N1908+O1908</f>
        <v/>
      </c>
    </row>
    <row r="1909">
      <c r="A1909" s="5" t="inlineStr">
        <is>
          <t>E02927</t>
        </is>
      </c>
      <c r="B1909" s="5" t="inlineStr">
        <is>
          <t>IT</t>
        </is>
      </c>
      <c r="C1909" s="5" t="inlineStr">
        <is>
          <t>Customer Service</t>
        </is>
      </c>
      <c r="D1909" s="5" t="inlineStr">
        <is>
          <t>L5</t>
        </is>
      </c>
      <c r="E1909" s="5" t="n">
        <v>1</v>
      </c>
      <c r="F1909" s="5" t="n">
        <v>70150</v>
      </c>
      <c r="G1909" s="41" t="n">
        <v>43259</v>
      </c>
      <c r="H1909" s="41" t="n"/>
      <c r="I1909" s="42">
        <f>IF(H1909="",DATE(2099,12,31),H1909)</f>
        <v/>
      </c>
      <c r="J1909" s="23">
        <f>F1909*E1909</f>
        <v/>
      </c>
      <c r="K1909" s="23">
        <f>J1909*INDEX(Settings!$C$31:$C$36,MATCH(D1909,Settings!$B$31:$B$36,0))</f>
        <v/>
      </c>
      <c r="L1909" s="23">
        <f>J1909+K1909</f>
        <v/>
      </c>
      <c r="M1909" s="23">
        <f>MIN(L1909,Settings!$C$25)</f>
        <v/>
      </c>
      <c r="N1909" s="23">
        <f>IF(B1909="IT",L1909*Settings!$C$11+L1909*Settings!$C$12,M1909*Settings!$C$16+M1909*Settings!$C$17+L1909*Settings!$C$18+L1909*Settings!$C$19+L1909*Settings!$C$20+L1909*Settings!$C$21*Settings!$C$22)</f>
        <v/>
      </c>
      <c r="O1909" s="23">
        <f>IF(B1909="IT",J1909/Settings!$C$13,0)</f>
        <v/>
      </c>
      <c r="P1909" s="23">
        <f>L1909+N1909+O1909</f>
        <v/>
      </c>
    </row>
    <row r="1910">
      <c r="A1910" s="5" t="inlineStr">
        <is>
          <t>E02928</t>
        </is>
      </c>
      <c r="B1910" s="5" t="inlineStr">
        <is>
          <t>PL</t>
        </is>
      </c>
      <c r="C1910" s="5" t="inlineStr">
        <is>
          <t>Customer Service</t>
        </is>
      </c>
      <c r="D1910" s="5" t="inlineStr">
        <is>
          <t>L3</t>
        </is>
      </c>
      <c r="E1910" s="5" t="n">
        <v>0.8</v>
      </c>
      <c r="F1910" s="5" t="n">
        <v>27300</v>
      </c>
      <c r="G1910" s="41" t="n">
        <v>45813</v>
      </c>
      <c r="H1910" s="41" t="n">
        <v>45937</v>
      </c>
      <c r="I1910" s="42">
        <f>IF(H1910="",DATE(2099,12,31),H1910)</f>
        <v/>
      </c>
      <c r="J1910" s="23">
        <f>F1910*E1910</f>
        <v/>
      </c>
      <c r="K1910" s="23">
        <f>J1910*INDEX(Settings!$C$31:$C$36,MATCH(D1910,Settings!$B$31:$B$36,0))</f>
        <v/>
      </c>
      <c r="L1910" s="23">
        <f>J1910+K1910</f>
        <v/>
      </c>
      <c r="M1910" s="23">
        <f>MIN(L1910,Settings!$C$25)</f>
        <v/>
      </c>
      <c r="N1910" s="23">
        <f>IF(B1910="IT",L1910*Settings!$C$11+L1910*Settings!$C$12,M1910*Settings!$C$16+M1910*Settings!$C$17+L1910*Settings!$C$18+L1910*Settings!$C$19+L1910*Settings!$C$20+L1910*Settings!$C$21*Settings!$C$22)</f>
        <v/>
      </c>
      <c r="O1910" s="23">
        <f>IF(B1910="IT",J1910/Settings!$C$13,0)</f>
        <v/>
      </c>
      <c r="P1910" s="23">
        <f>L1910+N1910+O1910</f>
        <v/>
      </c>
    </row>
    <row r="1911">
      <c r="A1911" s="5" t="inlineStr">
        <is>
          <t>E02930</t>
        </is>
      </c>
      <c r="B1911" s="5" t="inlineStr">
        <is>
          <t>IT</t>
        </is>
      </c>
      <c r="C1911" s="5" t="inlineStr">
        <is>
          <t>Customer Service</t>
        </is>
      </c>
      <c r="D1911" s="5" t="inlineStr">
        <is>
          <t>L2</t>
        </is>
      </c>
      <c r="E1911" s="5" t="n">
        <v>1</v>
      </c>
      <c r="F1911" s="5" t="n">
        <v>26750</v>
      </c>
      <c r="G1911" s="41" t="n">
        <v>45757</v>
      </c>
      <c r="H1911" s="41" t="n">
        <v>46025</v>
      </c>
      <c r="I1911" s="42">
        <f>IF(H1911="",DATE(2099,12,31),H1911)</f>
        <v/>
      </c>
      <c r="J1911" s="23">
        <f>F1911*E1911</f>
        <v/>
      </c>
      <c r="K1911" s="23">
        <f>J1911*INDEX(Settings!$C$31:$C$36,MATCH(D1911,Settings!$B$31:$B$36,0))</f>
        <v/>
      </c>
      <c r="L1911" s="23">
        <f>J1911+K1911</f>
        <v/>
      </c>
      <c r="M1911" s="23">
        <f>MIN(L1911,Settings!$C$25)</f>
        <v/>
      </c>
      <c r="N1911" s="23">
        <f>IF(B1911="IT",L1911*Settings!$C$11+L1911*Settings!$C$12,M1911*Settings!$C$16+M1911*Settings!$C$17+L1911*Settings!$C$18+L1911*Settings!$C$19+L1911*Settings!$C$20+L1911*Settings!$C$21*Settings!$C$22)</f>
        <v/>
      </c>
      <c r="O1911" s="23">
        <f>IF(B1911="IT",J1911/Settings!$C$13,0)</f>
        <v/>
      </c>
      <c r="P1911" s="23">
        <f>L1911+N1911+O1911</f>
        <v/>
      </c>
    </row>
    <row r="1912">
      <c r="A1912" s="5" t="inlineStr">
        <is>
          <t>E02932</t>
        </is>
      </c>
      <c r="B1912" s="5" t="inlineStr">
        <is>
          <t>PL</t>
        </is>
      </c>
      <c r="C1912" s="5" t="inlineStr">
        <is>
          <t>Finance</t>
        </is>
      </c>
      <c r="D1912" s="5" t="inlineStr">
        <is>
          <t>L1</t>
        </is>
      </c>
      <c r="E1912" s="5" t="n">
        <v>1</v>
      </c>
      <c r="F1912" s="5" t="n">
        <v>19800</v>
      </c>
      <c r="G1912" s="41" t="n">
        <v>44780</v>
      </c>
      <c r="H1912" s="41" t="n"/>
      <c r="I1912" s="42">
        <f>IF(H1912="",DATE(2099,12,31),H1912)</f>
        <v/>
      </c>
      <c r="J1912" s="23">
        <f>F1912*E1912</f>
        <v/>
      </c>
      <c r="K1912" s="23">
        <f>J1912*INDEX(Settings!$C$31:$C$36,MATCH(D1912,Settings!$B$31:$B$36,0))</f>
        <v/>
      </c>
      <c r="L1912" s="23">
        <f>J1912+K1912</f>
        <v/>
      </c>
      <c r="M1912" s="23">
        <f>MIN(L1912,Settings!$C$25)</f>
        <v/>
      </c>
      <c r="N1912" s="23">
        <f>IF(B1912="IT",L1912*Settings!$C$11+L1912*Settings!$C$12,M1912*Settings!$C$16+M1912*Settings!$C$17+L1912*Settings!$C$18+L1912*Settings!$C$19+L1912*Settings!$C$20+L1912*Settings!$C$21*Settings!$C$22)</f>
        <v/>
      </c>
      <c r="O1912" s="23">
        <f>IF(B1912="IT",J1912/Settings!$C$13,0)</f>
        <v/>
      </c>
      <c r="P1912" s="23">
        <f>L1912+N1912+O1912</f>
        <v/>
      </c>
    </row>
    <row r="1913">
      <c r="A1913" s="5" t="inlineStr">
        <is>
          <t>E02933</t>
        </is>
      </c>
      <c r="B1913" s="5" t="inlineStr">
        <is>
          <t>PL</t>
        </is>
      </c>
      <c r="C1913" s="5" t="inlineStr">
        <is>
          <t>Tech</t>
        </is>
      </c>
      <c r="D1913" s="5" t="inlineStr">
        <is>
          <t>L3</t>
        </is>
      </c>
      <c r="E1913" s="5" t="n">
        <v>1</v>
      </c>
      <c r="F1913" s="5" t="n">
        <v>39750</v>
      </c>
      <c r="G1913" s="41" t="n">
        <v>45384</v>
      </c>
      <c r="H1913" s="41" t="n"/>
      <c r="I1913" s="42">
        <f>IF(H1913="",DATE(2099,12,31),H1913)</f>
        <v/>
      </c>
      <c r="J1913" s="23">
        <f>F1913*E1913</f>
        <v/>
      </c>
      <c r="K1913" s="23">
        <f>J1913*INDEX(Settings!$C$31:$C$36,MATCH(D1913,Settings!$B$31:$B$36,0))</f>
        <v/>
      </c>
      <c r="L1913" s="23">
        <f>J1913+K1913</f>
        <v/>
      </c>
      <c r="M1913" s="23">
        <f>MIN(L1913,Settings!$C$25)</f>
        <v/>
      </c>
      <c r="N1913" s="23">
        <f>IF(B1913="IT",L1913*Settings!$C$11+L1913*Settings!$C$12,M1913*Settings!$C$16+M1913*Settings!$C$17+L1913*Settings!$C$18+L1913*Settings!$C$19+L1913*Settings!$C$20+L1913*Settings!$C$21*Settings!$C$22)</f>
        <v/>
      </c>
      <c r="O1913" s="23">
        <f>IF(B1913="IT",J1913/Settings!$C$13,0)</f>
        <v/>
      </c>
      <c r="P1913" s="23">
        <f>L1913+N1913+O1913</f>
        <v/>
      </c>
    </row>
    <row r="1914">
      <c r="A1914" s="5" t="inlineStr">
        <is>
          <t>E02934</t>
        </is>
      </c>
      <c r="B1914" s="5" t="inlineStr">
        <is>
          <t>PL</t>
        </is>
      </c>
      <c r="C1914" s="5" t="inlineStr">
        <is>
          <t>Customer Service</t>
        </is>
      </c>
      <c r="D1914" s="5" t="inlineStr">
        <is>
          <t>L3</t>
        </is>
      </c>
      <c r="E1914" s="5" t="n">
        <v>1</v>
      </c>
      <c r="F1914" s="5" t="n">
        <v>32550</v>
      </c>
      <c r="G1914" s="41" t="n">
        <v>45295</v>
      </c>
      <c r="H1914" s="41" t="n"/>
      <c r="I1914" s="42">
        <f>IF(H1914="",DATE(2099,12,31),H1914)</f>
        <v/>
      </c>
      <c r="J1914" s="23">
        <f>F1914*E1914</f>
        <v/>
      </c>
      <c r="K1914" s="23">
        <f>J1914*INDEX(Settings!$C$31:$C$36,MATCH(D1914,Settings!$B$31:$B$36,0))</f>
        <v/>
      </c>
      <c r="L1914" s="23">
        <f>J1914+K1914</f>
        <v/>
      </c>
      <c r="M1914" s="23">
        <f>MIN(L1914,Settings!$C$25)</f>
        <v/>
      </c>
      <c r="N1914" s="23">
        <f>IF(B1914="IT",L1914*Settings!$C$11+L1914*Settings!$C$12,M1914*Settings!$C$16+M1914*Settings!$C$17+L1914*Settings!$C$18+L1914*Settings!$C$19+L1914*Settings!$C$20+L1914*Settings!$C$21*Settings!$C$22)</f>
        <v/>
      </c>
      <c r="O1914" s="23">
        <f>IF(B1914="IT",J1914/Settings!$C$13,0)</f>
        <v/>
      </c>
      <c r="P1914" s="23">
        <f>L1914+N1914+O1914</f>
        <v/>
      </c>
    </row>
    <row r="1915">
      <c r="A1915" s="5" t="inlineStr">
        <is>
          <t>E02935</t>
        </is>
      </c>
      <c r="B1915" s="5" t="inlineStr">
        <is>
          <t>IT</t>
        </is>
      </c>
      <c r="C1915" s="5" t="inlineStr">
        <is>
          <t>HR</t>
        </is>
      </c>
      <c r="D1915" s="5" t="inlineStr">
        <is>
          <t>L3</t>
        </is>
      </c>
      <c r="E1915" s="5" t="n">
        <v>1</v>
      </c>
      <c r="F1915" s="5" t="n">
        <v>39150</v>
      </c>
      <c r="G1915" s="41" t="n">
        <v>46114</v>
      </c>
      <c r="H1915" s="41" t="n"/>
      <c r="I1915" s="42">
        <f>IF(H1915="",DATE(2099,12,31),H1915)</f>
        <v/>
      </c>
      <c r="J1915" s="23">
        <f>F1915*E1915</f>
        <v/>
      </c>
      <c r="K1915" s="23">
        <f>J1915*INDEX(Settings!$C$31:$C$36,MATCH(D1915,Settings!$B$31:$B$36,0))</f>
        <v/>
      </c>
      <c r="L1915" s="23">
        <f>J1915+K1915</f>
        <v/>
      </c>
      <c r="M1915" s="23">
        <f>MIN(L1915,Settings!$C$25)</f>
        <v/>
      </c>
      <c r="N1915" s="23">
        <f>IF(B1915="IT",L1915*Settings!$C$11+L1915*Settings!$C$12,M1915*Settings!$C$16+M1915*Settings!$C$17+L1915*Settings!$C$18+L1915*Settings!$C$19+L1915*Settings!$C$20+L1915*Settings!$C$21*Settings!$C$22)</f>
        <v/>
      </c>
      <c r="O1915" s="23">
        <f>IF(B1915="IT",J1915/Settings!$C$13,0)</f>
        <v/>
      </c>
      <c r="P1915" s="23">
        <f>L1915+N1915+O1915</f>
        <v/>
      </c>
    </row>
    <row r="1916">
      <c r="A1916" s="5" t="inlineStr">
        <is>
          <t>E02939</t>
        </is>
      </c>
      <c r="B1916" s="5" t="inlineStr">
        <is>
          <t>IT</t>
        </is>
      </c>
      <c r="C1916" s="5" t="inlineStr">
        <is>
          <t>HR</t>
        </is>
      </c>
      <c r="D1916" s="5" t="inlineStr">
        <is>
          <t>L1</t>
        </is>
      </c>
      <c r="E1916" s="5" t="n">
        <v>0.8</v>
      </c>
      <c r="F1916" s="5" t="n">
        <v>28000</v>
      </c>
      <c r="G1916" s="41" t="n">
        <v>42225</v>
      </c>
      <c r="H1916" s="41" t="n"/>
      <c r="I1916" s="42">
        <f>IF(H1916="",DATE(2099,12,31),H1916)</f>
        <v/>
      </c>
      <c r="J1916" s="23">
        <f>F1916*E1916</f>
        <v/>
      </c>
      <c r="K1916" s="23">
        <f>J1916*INDEX(Settings!$C$31:$C$36,MATCH(D1916,Settings!$B$31:$B$36,0))</f>
        <v/>
      </c>
      <c r="L1916" s="23">
        <f>J1916+K1916</f>
        <v/>
      </c>
      <c r="M1916" s="23">
        <f>MIN(L1916,Settings!$C$25)</f>
        <v/>
      </c>
      <c r="N1916" s="23">
        <f>IF(B1916="IT",L1916*Settings!$C$11+L1916*Settings!$C$12,M1916*Settings!$C$16+M1916*Settings!$C$17+L1916*Settings!$C$18+L1916*Settings!$C$19+L1916*Settings!$C$20+L1916*Settings!$C$21*Settings!$C$22)</f>
        <v/>
      </c>
      <c r="O1916" s="23">
        <f>IF(B1916="IT",J1916/Settings!$C$13,0)</f>
        <v/>
      </c>
      <c r="P1916" s="23">
        <f>L1916+N1916+O1916</f>
        <v/>
      </c>
    </row>
    <row r="1917">
      <c r="A1917" s="5" t="inlineStr">
        <is>
          <t>E02940</t>
        </is>
      </c>
      <c r="B1917" s="5" t="inlineStr">
        <is>
          <t>PL</t>
        </is>
      </c>
      <c r="C1917" s="5" t="inlineStr">
        <is>
          <t>Operations</t>
        </is>
      </c>
      <c r="D1917" s="5" t="inlineStr">
        <is>
          <t>L2</t>
        </is>
      </c>
      <c r="E1917" s="5" t="n">
        <v>1</v>
      </c>
      <c r="F1917" s="5" t="n">
        <v>28600</v>
      </c>
      <c r="G1917" s="41" t="n">
        <v>43895</v>
      </c>
      <c r="H1917" s="41" t="n"/>
      <c r="I1917" s="42">
        <f>IF(H1917="",DATE(2099,12,31),H1917)</f>
        <v/>
      </c>
      <c r="J1917" s="23">
        <f>F1917*E1917</f>
        <v/>
      </c>
      <c r="K1917" s="23">
        <f>J1917*INDEX(Settings!$C$31:$C$36,MATCH(D1917,Settings!$B$31:$B$36,0))</f>
        <v/>
      </c>
      <c r="L1917" s="23">
        <f>J1917+K1917</f>
        <v/>
      </c>
      <c r="M1917" s="23">
        <f>MIN(L1917,Settings!$C$25)</f>
        <v/>
      </c>
      <c r="N1917" s="23">
        <f>IF(B1917="IT",L1917*Settings!$C$11+L1917*Settings!$C$12,M1917*Settings!$C$16+M1917*Settings!$C$17+L1917*Settings!$C$18+L1917*Settings!$C$19+L1917*Settings!$C$20+L1917*Settings!$C$21*Settings!$C$22)</f>
        <v/>
      </c>
      <c r="O1917" s="23">
        <f>IF(B1917="IT",J1917/Settings!$C$13,0)</f>
        <v/>
      </c>
      <c r="P1917" s="23">
        <f>L1917+N1917+O1917</f>
        <v/>
      </c>
    </row>
    <row r="1918">
      <c r="A1918" s="5" t="inlineStr">
        <is>
          <t>E02943</t>
        </is>
      </c>
      <c r="B1918" s="5" t="inlineStr">
        <is>
          <t>PL</t>
        </is>
      </c>
      <c r="C1918" s="5" t="inlineStr">
        <is>
          <t>Tech</t>
        </is>
      </c>
      <c r="D1918" s="5" t="inlineStr">
        <is>
          <t>L6</t>
        </is>
      </c>
      <c r="E1918" s="5" t="n">
        <v>1</v>
      </c>
      <c r="F1918" s="5" t="n">
        <v>111800</v>
      </c>
      <c r="G1918" s="41" t="n">
        <v>44726</v>
      </c>
      <c r="H1918" s="41" t="n"/>
      <c r="I1918" s="42">
        <f>IF(H1918="",DATE(2099,12,31),H1918)</f>
        <v/>
      </c>
      <c r="J1918" s="23">
        <f>F1918*E1918</f>
        <v/>
      </c>
      <c r="K1918" s="23">
        <f>J1918*INDEX(Settings!$C$31:$C$36,MATCH(D1918,Settings!$B$31:$B$36,0))</f>
        <v/>
      </c>
      <c r="L1918" s="23">
        <f>J1918+K1918</f>
        <v/>
      </c>
      <c r="M1918" s="23">
        <f>MIN(L1918,Settings!$C$25)</f>
        <v/>
      </c>
      <c r="N1918" s="23">
        <f>IF(B1918="IT",L1918*Settings!$C$11+L1918*Settings!$C$12,M1918*Settings!$C$16+M1918*Settings!$C$17+L1918*Settings!$C$18+L1918*Settings!$C$19+L1918*Settings!$C$20+L1918*Settings!$C$21*Settings!$C$22)</f>
        <v/>
      </c>
      <c r="O1918" s="23">
        <f>IF(B1918="IT",J1918/Settings!$C$13,0)</f>
        <v/>
      </c>
      <c r="P1918" s="23">
        <f>L1918+N1918+O1918</f>
        <v/>
      </c>
    </row>
    <row r="1919">
      <c r="A1919" s="5" t="inlineStr">
        <is>
          <t>E02944</t>
        </is>
      </c>
      <c r="B1919" s="5" t="inlineStr">
        <is>
          <t>IT</t>
        </is>
      </c>
      <c r="C1919" s="5" t="inlineStr">
        <is>
          <t>Operations</t>
        </is>
      </c>
      <c r="D1919" s="5" t="inlineStr">
        <is>
          <t>L4</t>
        </is>
      </c>
      <c r="E1919" s="5" t="n">
        <v>1</v>
      </c>
      <c r="F1919" s="5" t="n">
        <v>52850</v>
      </c>
      <c r="G1919" s="41" t="n">
        <v>44295</v>
      </c>
      <c r="H1919" s="41" t="n"/>
      <c r="I1919" s="42">
        <f>IF(H1919="",DATE(2099,12,31),H1919)</f>
        <v/>
      </c>
      <c r="J1919" s="23">
        <f>F1919*E1919</f>
        <v/>
      </c>
      <c r="K1919" s="23">
        <f>J1919*INDEX(Settings!$C$31:$C$36,MATCH(D1919,Settings!$B$31:$B$36,0))</f>
        <v/>
      </c>
      <c r="L1919" s="23">
        <f>J1919+K1919</f>
        <v/>
      </c>
      <c r="M1919" s="23">
        <f>MIN(L1919,Settings!$C$25)</f>
        <v/>
      </c>
      <c r="N1919" s="23">
        <f>IF(B1919="IT",L1919*Settings!$C$11+L1919*Settings!$C$12,M1919*Settings!$C$16+M1919*Settings!$C$17+L1919*Settings!$C$18+L1919*Settings!$C$19+L1919*Settings!$C$20+L1919*Settings!$C$21*Settings!$C$22)</f>
        <v/>
      </c>
      <c r="O1919" s="23">
        <f>IF(B1919="IT",J1919/Settings!$C$13,0)</f>
        <v/>
      </c>
      <c r="P1919" s="23">
        <f>L1919+N1919+O1919</f>
        <v/>
      </c>
    </row>
    <row r="1920">
      <c r="A1920" s="5" t="inlineStr">
        <is>
          <t>E02945</t>
        </is>
      </c>
      <c r="B1920" s="5" t="inlineStr">
        <is>
          <t>PL</t>
        </is>
      </c>
      <c r="C1920" s="5" t="inlineStr">
        <is>
          <t>HR</t>
        </is>
      </c>
      <c r="D1920" s="5" t="inlineStr">
        <is>
          <t>L1</t>
        </is>
      </c>
      <c r="E1920" s="5" t="n">
        <v>1</v>
      </c>
      <c r="F1920" s="5" t="n">
        <v>21250</v>
      </c>
      <c r="G1920" s="41" t="n">
        <v>44891</v>
      </c>
      <c r="H1920" s="41" t="n"/>
      <c r="I1920" s="42">
        <f>IF(H1920="",DATE(2099,12,31),H1920)</f>
        <v/>
      </c>
      <c r="J1920" s="23">
        <f>F1920*E1920</f>
        <v/>
      </c>
      <c r="K1920" s="23">
        <f>J1920*INDEX(Settings!$C$31:$C$36,MATCH(D1920,Settings!$B$31:$B$36,0))</f>
        <v/>
      </c>
      <c r="L1920" s="23">
        <f>J1920+K1920</f>
        <v/>
      </c>
      <c r="M1920" s="23">
        <f>MIN(L1920,Settings!$C$25)</f>
        <v/>
      </c>
      <c r="N1920" s="23">
        <f>IF(B1920="IT",L1920*Settings!$C$11+L1920*Settings!$C$12,M1920*Settings!$C$16+M1920*Settings!$C$17+L1920*Settings!$C$18+L1920*Settings!$C$19+L1920*Settings!$C$20+L1920*Settings!$C$21*Settings!$C$22)</f>
        <v/>
      </c>
      <c r="O1920" s="23">
        <f>IF(B1920="IT",J1920/Settings!$C$13,0)</f>
        <v/>
      </c>
      <c r="P1920" s="23">
        <f>L1920+N1920+O1920</f>
        <v/>
      </c>
    </row>
    <row r="1921">
      <c r="A1921" s="5" t="inlineStr">
        <is>
          <t>E02947</t>
        </is>
      </c>
      <c r="B1921" s="5" t="inlineStr">
        <is>
          <t>PL</t>
        </is>
      </c>
      <c r="C1921" s="5" t="inlineStr">
        <is>
          <t>Tech</t>
        </is>
      </c>
      <c r="D1921" s="5" t="inlineStr">
        <is>
          <t>L1</t>
        </is>
      </c>
      <c r="E1921" s="5" t="n">
        <v>1</v>
      </c>
      <c r="F1921" s="5" t="n">
        <v>24150</v>
      </c>
      <c r="G1921" s="41" t="n">
        <v>46157</v>
      </c>
      <c r="H1921" s="41" t="n"/>
      <c r="I1921" s="42">
        <f>IF(H1921="",DATE(2099,12,31),H1921)</f>
        <v/>
      </c>
      <c r="J1921" s="23">
        <f>F1921*E1921</f>
        <v/>
      </c>
      <c r="K1921" s="23">
        <f>J1921*INDEX(Settings!$C$31:$C$36,MATCH(D1921,Settings!$B$31:$B$36,0))</f>
        <v/>
      </c>
      <c r="L1921" s="23">
        <f>J1921+K1921</f>
        <v/>
      </c>
      <c r="M1921" s="23">
        <f>MIN(L1921,Settings!$C$25)</f>
        <v/>
      </c>
      <c r="N1921" s="23">
        <f>IF(B1921="IT",L1921*Settings!$C$11+L1921*Settings!$C$12,M1921*Settings!$C$16+M1921*Settings!$C$17+L1921*Settings!$C$18+L1921*Settings!$C$19+L1921*Settings!$C$20+L1921*Settings!$C$21*Settings!$C$22)</f>
        <v/>
      </c>
      <c r="O1921" s="23">
        <f>IF(B1921="IT",J1921/Settings!$C$13,0)</f>
        <v/>
      </c>
      <c r="P1921" s="23">
        <f>L1921+N1921+O1921</f>
        <v/>
      </c>
    </row>
    <row r="1922">
      <c r="A1922" s="5" t="inlineStr">
        <is>
          <t>E02948</t>
        </is>
      </c>
      <c r="B1922" s="5" t="inlineStr">
        <is>
          <t>IT</t>
        </is>
      </c>
      <c r="C1922" s="5" t="inlineStr">
        <is>
          <t>Sales</t>
        </is>
      </c>
      <c r="D1922" s="5" t="inlineStr">
        <is>
          <t>L1</t>
        </is>
      </c>
      <c r="E1922" s="5" t="n">
        <v>1</v>
      </c>
      <c r="F1922" s="5" t="n">
        <v>26250</v>
      </c>
      <c r="G1922" s="41" t="n">
        <v>43952</v>
      </c>
      <c r="H1922" s="41" t="n"/>
      <c r="I1922" s="42">
        <f>IF(H1922="",DATE(2099,12,31),H1922)</f>
        <v/>
      </c>
      <c r="J1922" s="23">
        <f>F1922*E1922</f>
        <v/>
      </c>
      <c r="K1922" s="23">
        <f>J1922*INDEX(Settings!$C$31:$C$36,MATCH(D1922,Settings!$B$31:$B$36,0))</f>
        <v/>
      </c>
      <c r="L1922" s="23">
        <f>J1922+K1922</f>
        <v/>
      </c>
      <c r="M1922" s="23">
        <f>MIN(L1922,Settings!$C$25)</f>
        <v/>
      </c>
      <c r="N1922" s="23">
        <f>IF(B1922="IT",L1922*Settings!$C$11+L1922*Settings!$C$12,M1922*Settings!$C$16+M1922*Settings!$C$17+L1922*Settings!$C$18+L1922*Settings!$C$19+L1922*Settings!$C$20+L1922*Settings!$C$21*Settings!$C$22)</f>
        <v/>
      </c>
      <c r="O1922" s="23">
        <f>IF(B1922="IT",J1922/Settings!$C$13,0)</f>
        <v/>
      </c>
      <c r="P1922" s="23">
        <f>L1922+N1922+O1922</f>
        <v/>
      </c>
    </row>
    <row r="1923">
      <c r="A1923" s="5" t="inlineStr">
        <is>
          <t>E02951</t>
        </is>
      </c>
      <c r="B1923" s="5" t="inlineStr">
        <is>
          <t>IT</t>
        </is>
      </c>
      <c r="C1923" s="5" t="inlineStr">
        <is>
          <t>Operations</t>
        </is>
      </c>
      <c r="D1923" s="5" t="inlineStr">
        <is>
          <t>L6</t>
        </is>
      </c>
      <c r="E1923" s="5" t="n">
        <v>1</v>
      </c>
      <c r="F1923" s="5" t="n">
        <v>91350</v>
      </c>
      <c r="G1923" s="41" t="n">
        <v>45862</v>
      </c>
      <c r="H1923" s="41" t="n"/>
      <c r="I1923" s="42">
        <f>IF(H1923="",DATE(2099,12,31),H1923)</f>
        <v/>
      </c>
      <c r="J1923" s="23">
        <f>F1923*E1923</f>
        <v/>
      </c>
      <c r="K1923" s="23">
        <f>J1923*INDEX(Settings!$C$31:$C$36,MATCH(D1923,Settings!$B$31:$B$36,0))</f>
        <v/>
      </c>
      <c r="L1923" s="23">
        <f>J1923+K1923</f>
        <v/>
      </c>
      <c r="M1923" s="23">
        <f>MIN(L1923,Settings!$C$25)</f>
        <v/>
      </c>
      <c r="N1923" s="23">
        <f>IF(B1923="IT",L1923*Settings!$C$11+L1923*Settings!$C$12,M1923*Settings!$C$16+M1923*Settings!$C$17+L1923*Settings!$C$18+L1923*Settings!$C$19+L1923*Settings!$C$20+L1923*Settings!$C$21*Settings!$C$22)</f>
        <v/>
      </c>
      <c r="O1923" s="23">
        <f>IF(B1923="IT",J1923/Settings!$C$13,0)</f>
        <v/>
      </c>
      <c r="P1923" s="23">
        <f>L1923+N1923+O1923</f>
        <v/>
      </c>
    </row>
    <row r="1924">
      <c r="A1924" s="5" t="inlineStr">
        <is>
          <t>E02952</t>
        </is>
      </c>
      <c r="B1924" s="5" t="inlineStr">
        <is>
          <t>PL</t>
        </is>
      </c>
      <c r="C1924" s="5" t="inlineStr">
        <is>
          <t>Tech</t>
        </is>
      </c>
      <c r="D1924" s="5" t="inlineStr">
        <is>
          <t>L1</t>
        </is>
      </c>
      <c r="E1924" s="5" t="n">
        <v>1</v>
      </c>
      <c r="F1924" s="5" t="n">
        <v>22300</v>
      </c>
      <c r="G1924" s="41" t="n">
        <v>45445</v>
      </c>
      <c r="H1924" s="41" t="n">
        <v>46059</v>
      </c>
      <c r="I1924" s="42">
        <f>IF(H1924="",DATE(2099,12,31),H1924)</f>
        <v/>
      </c>
      <c r="J1924" s="23">
        <f>F1924*E1924</f>
        <v/>
      </c>
      <c r="K1924" s="23">
        <f>J1924*INDEX(Settings!$C$31:$C$36,MATCH(D1924,Settings!$B$31:$B$36,0))</f>
        <v/>
      </c>
      <c r="L1924" s="23">
        <f>J1924+K1924</f>
        <v/>
      </c>
      <c r="M1924" s="23">
        <f>MIN(L1924,Settings!$C$25)</f>
        <v/>
      </c>
      <c r="N1924" s="23">
        <f>IF(B1924="IT",L1924*Settings!$C$11+L1924*Settings!$C$12,M1924*Settings!$C$16+M1924*Settings!$C$17+L1924*Settings!$C$18+L1924*Settings!$C$19+L1924*Settings!$C$20+L1924*Settings!$C$21*Settings!$C$22)</f>
        <v/>
      </c>
      <c r="O1924" s="23">
        <f>IF(B1924="IT",J1924/Settings!$C$13,0)</f>
        <v/>
      </c>
      <c r="P1924" s="23">
        <f>L1924+N1924+O1924</f>
        <v/>
      </c>
    </row>
    <row r="1925">
      <c r="A1925" s="5" t="inlineStr">
        <is>
          <t>E02955</t>
        </is>
      </c>
      <c r="B1925" s="5" t="inlineStr">
        <is>
          <t>PL</t>
        </is>
      </c>
      <c r="C1925" s="5" t="inlineStr">
        <is>
          <t>Operations</t>
        </is>
      </c>
      <c r="D1925" s="5" t="inlineStr">
        <is>
          <t>L1</t>
        </is>
      </c>
      <c r="E1925" s="5" t="n">
        <v>0.8</v>
      </c>
      <c r="F1925" s="5" t="n">
        <v>21800</v>
      </c>
      <c r="G1925" s="41" t="n">
        <v>43871</v>
      </c>
      <c r="H1925" s="41" t="n"/>
      <c r="I1925" s="42">
        <f>IF(H1925="",DATE(2099,12,31),H1925)</f>
        <v/>
      </c>
      <c r="J1925" s="23">
        <f>F1925*E1925</f>
        <v/>
      </c>
      <c r="K1925" s="23">
        <f>J1925*INDEX(Settings!$C$31:$C$36,MATCH(D1925,Settings!$B$31:$B$36,0))</f>
        <v/>
      </c>
      <c r="L1925" s="23">
        <f>J1925+K1925</f>
        <v/>
      </c>
      <c r="M1925" s="23">
        <f>MIN(L1925,Settings!$C$25)</f>
        <v/>
      </c>
      <c r="N1925" s="23">
        <f>IF(B1925="IT",L1925*Settings!$C$11+L1925*Settings!$C$12,M1925*Settings!$C$16+M1925*Settings!$C$17+L1925*Settings!$C$18+L1925*Settings!$C$19+L1925*Settings!$C$20+L1925*Settings!$C$21*Settings!$C$22)</f>
        <v/>
      </c>
      <c r="O1925" s="23">
        <f>IF(B1925="IT",J1925/Settings!$C$13,0)</f>
        <v/>
      </c>
      <c r="P1925" s="23">
        <f>L1925+N1925+O1925</f>
        <v/>
      </c>
    </row>
    <row r="1926">
      <c r="A1926" s="5" t="inlineStr">
        <is>
          <t>E02956</t>
        </is>
      </c>
      <c r="B1926" s="5" t="inlineStr">
        <is>
          <t>PL</t>
        </is>
      </c>
      <c r="C1926" s="5" t="inlineStr">
        <is>
          <t>Sales</t>
        </is>
      </c>
      <c r="D1926" s="5" t="inlineStr">
        <is>
          <t>L3</t>
        </is>
      </c>
      <c r="E1926" s="5" t="n">
        <v>1</v>
      </c>
      <c r="F1926" s="5" t="n">
        <v>35800</v>
      </c>
      <c r="G1926" s="41" t="n">
        <v>44073</v>
      </c>
      <c r="H1926" s="41" t="n"/>
      <c r="I1926" s="42">
        <f>IF(H1926="",DATE(2099,12,31),H1926)</f>
        <v/>
      </c>
      <c r="J1926" s="23">
        <f>F1926*E1926</f>
        <v/>
      </c>
      <c r="K1926" s="23">
        <f>J1926*INDEX(Settings!$C$31:$C$36,MATCH(D1926,Settings!$B$31:$B$36,0))</f>
        <v/>
      </c>
      <c r="L1926" s="23">
        <f>J1926+K1926</f>
        <v/>
      </c>
      <c r="M1926" s="23">
        <f>MIN(L1926,Settings!$C$25)</f>
        <v/>
      </c>
      <c r="N1926" s="23">
        <f>IF(B1926="IT",L1926*Settings!$C$11+L1926*Settings!$C$12,M1926*Settings!$C$16+M1926*Settings!$C$17+L1926*Settings!$C$18+L1926*Settings!$C$19+L1926*Settings!$C$20+L1926*Settings!$C$21*Settings!$C$22)</f>
        <v/>
      </c>
      <c r="O1926" s="23">
        <f>IF(B1926="IT",J1926/Settings!$C$13,0)</f>
        <v/>
      </c>
      <c r="P1926" s="23">
        <f>L1926+N1926+O1926</f>
        <v/>
      </c>
    </row>
    <row r="1927">
      <c r="A1927" s="5" t="inlineStr">
        <is>
          <t>E02957</t>
        </is>
      </c>
      <c r="B1927" s="5" t="inlineStr">
        <is>
          <t>IT</t>
        </is>
      </c>
      <c r="C1927" s="5" t="inlineStr">
        <is>
          <t>Operations</t>
        </is>
      </c>
      <c r="D1927" s="5" t="inlineStr">
        <is>
          <t>L1</t>
        </is>
      </c>
      <c r="E1927" s="5" t="n">
        <v>1</v>
      </c>
      <c r="F1927" s="5" t="n">
        <v>19850</v>
      </c>
      <c r="G1927" s="41" t="n">
        <v>46099</v>
      </c>
      <c r="H1927" s="41" t="n"/>
      <c r="I1927" s="42">
        <f>IF(H1927="",DATE(2099,12,31),H1927)</f>
        <v/>
      </c>
      <c r="J1927" s="23">
        <f>F1927*E1927</f>
        <v/>
      </c>
      <c r="K1927" s="23">
        <f>J1927*INDEX(Settings!$C$31:$C$36,MATCH(D1927,Settings!$B$31:$B$36,0))</f>
        <v/>
      </c>
      <c r="L1927" s="23">
        <f>J1927+K1927</f>
        <v/>
      </c>
      <c r="M1927" s="23">
        <f>MIN(L1927,Settings!$C$25)</f>
        <v/>
      </c>
      <c r="N1927" s="23">
        <f>IF(B1927="IT",L1927*Settings!$C$11+L1927*Settings!$C$12,M1927*Settings!$C$16+M1927*Settings!$C$17+L1927*Settings!$C$18+L1927*Settings!$C$19+L1927*Settings!$C$20+L1927*Settings!$C$21*Settings!$C$22)</f>
        <v/>
      </c>
      <c r="O1927" s="23">
        <f>IF(B1927="IT",J1927/Settings!$C$13,0)</f>
        <v/>
      </c>
      <c r="P1927" s="23">
        <f>L1927+N1927+O1927</f>
        <v/>
      </c>
    </row>
    <row r="1928">
      <c r="A1928" s="5" t="inlineStr">
        <is>
          <t>E02958</t>
        </is>
      </c>
      <c r="B1928" s="5" t="inlineStr">
        <is>
          <t>IT</t>
        </is>
      </c>
      <c r="C1928" s="5" t="inlineStr">
        <is>
          <t>Customer Service</t>
        </is>
      </c>
      <c r="D1928" s="5" t="inlineStr">
        <is>
          <t>L4</t>
        </is>
      </c>
      <c r="E1928" s="5" t="n">
        <v>1</v>
      </c>
      <c r="F1928" s="5" t="n">
        <v>56250</v>
      </c>
      <c r="G1928" s="41" t="n">
        <v>43816</v>
      </c>
      <c r="H1928" s="41" t="n"/>
      <c r="I1928" s="42">
        <f>IF(H1928="",DATE(2099,12,31),H1928)</f>
        <v/>
      </c>
      <c r="J1928" s="23">
        <f>F1928*E1928</f>
        <v/>
      </c>
      <c r="K1928" s="23">
        <f>J1928*INDEX(Settings!$C$31:$C$36,MATCH(D1928,Settings!$B$31:$B$36,0))</f>
        <v/>
      </c>
      <c r="L1928" s="23">
        <f>J1928+K1928</f>
        <v/>
      </c>
      <c r="M1928" s="23">
        <f>MIN(L1928,Settings!$C$25)</f>
        <v/>
      </c>
      <c r="N1928" s="23">
        <f>IF(B1928="IT",L1928*Settings!$C$11+L1928*Settings!$C$12,M1928*Settings!$C$16+M1928*Settings!$C$17+L1928*Settings!$C$18+L1928*Settings!$C$19+L1928*Settings!$C$20+L1928*Settings!$C$21*Settings!$C$22)</f>
        <v/>
      </c>
      <c r="O1928" s="23">
        <f>IF(B1928="IT",J1928/Settings!$C$13,0)</f>
        <v/>
      </c>
      <c r="P1928" s="23">
        <f>L1928+N1928+O1928</f>
        <v/>
      </c>
    </row>
    <row r="1929">
      <c r="A1929" s="5" t="inlineStr">
        <is>
          <t>E02959</t>
        </is>
      </c>
      <c r="B1929" s="5" t="inlineStr">
        <is>
          <t>IT</t>
        </is>
      </c>
      <c r="C1929" s="5" t="inlineStr">
        <is>
          <t>Customer Service</t>
        </is>
      </c>
      <c r="D1929" s="5" t="inlineStr">
        <is>
          <t>L2</t>
        </is>
      </c>
      <c r="E1929" s="5" t="n">
        <v>1</v>
      </c>
      <c r="F1929" s="5" t="n">
        <v>30750</v>
      </c>
      <c r="G1929" s="41" t="n">
        <v>44579</v>
      </c>
      <c r="H1929" s="41" t="n"/>
      <c r="I1929" s="42">
        <f>IF(H1929="",DATE(2099,12,31),H1929)</f>
        <v/>
      </c>
      <c r="J1929" s="23">
        <f>F1929*E1929</f>
        <v/>
      </c>
      <c r="K1929" s="23">
        <f>J1929*INDEX(Settings!$C$31:$C$36,MATCH(D1929,Settings!$B$31:$B$36,0))</f>
        <v/>
      </c>
      <c r="L1929" s="23">
        <f>J1929+K1929</f>
        <v/>
      </c>
      <c r="M1929" s="23">
        <f>MIN(L1929,Settings!$C$25)</f>
        <v/>
      </c>
      <c r="N1929" s="23">
        <f>IF(B1929="IT",L1929*Settings!$C$11+L1929*Settings!$C$12,M1929*Settings!$C$16+M1929*Settings!$C$17+L1929*Settings!$C$18+L1929*Settings!$C$19+L1929*Settings!$C$20+L1929*Settings!$C$21*Settings!$C$22)</f>
        <v/>
      </c>
      <c r="O1929" s="23">
        <f>IF(B1929="IT",J1929/Settings!$C$13,0)</f>
        <v/>
      </c>
      <c r="P1929" s="23">
        <f>L1929+N1929+O1929</f>
        <v/>
      </c>
    </row>
    <row r="1930">
      <c r="A1930" s="5" t="inlineStr">
        <is>
          <t>E02960</t>
        </is>
      </c>
      <c r="B1930" s="5" t="inlineStr">
        <is>
          <t>PL</t>
        </is>
      </c>
      <c r="C1930" s="5" t="inlineStr">
        <is>
          <t>Operations</t>
        </is>
      </c>
      <c r="D1930" s="5" t="inlineStr">
        <is>
          <t>L1</t>
        </is>
      </c>
      <c r="E1930" s="5" t="n">
        <v>1</v>
      </c>
      <c r="F1930" s="5" t="n">
        <v>18800</v>
      </c>
      <c r="G1930" s="41" t="n">
        <v>46018</v>
      </c>
      <c r="H1930" s="41" t="n"/>
      <c r="I1930" s="42">
        <f>IF(H1930="",DATE(2099,12,31),H1930)</f>
        <v/>
      </c>
      <c r="J1930" s="23">
        <f>F1930*E1930</f>
        <v/>
      </c>
      <c r="K1930" s="23">
        <f>J1930*INDEX(Settings!$C$31:$C$36,MATCH(D1930,Settings!$B$31:$B$36,0))</f>
        <v/>
      </c>
      <c r="L1930" s="23">
        <f>J1930+K1930</f>
        <v/>
      </c>
      <c r="M1930" s="23">
        <f>MIN(L1930,Settings!$C$25)</f>
        <v/>
      </c>
      <c r="N1930" s="23">
        <f>IF(B1930="IT",L1930*Settings!$C$11+L1930*Settings!$C$12,M1930*Settings!$C$16+M1930*Settings!$C$17+L1930*Settings!$C$18+L1930*Settings!$C$19+L1930*Settings!$C$20+L1930*Settings!$C$21*Settings!$C$22)</f>
        <v/>
      </c>
      <c r="O1930" s="23">
        <f>IF(B1930="IT",J1930/Settings!$C$13,0)</f>
        <v/>
      </c>
      <c r="P1930" s="23">
        <f>L1930+N1930+O1930</f>
        <v/>
      </c>
    </row>
    <row r="1931">
      <c r="A1931" s="5" t="inlineStr">
        <is>
          <t>E02962</t>
        </is>
      </c>
      <c r="B1931" s="5" t="inlineStr">
        <is>
          <t>PL</t>
        </is>
      </c>
      <c r="C1931" s="5" t="inlineStr">
        <is>
          <t>Customer Service</t>
        </is>
      </c>
      <c r="D1931" s="5" t="inlineStr">
        <is>
          <t>L5</t>
        </is>
      </c>
      <c r="E1931" s="5" t="n">
        <v>1</v>
      </c>
      <c r="F1931" s="5" t="n">
        <v>52650</v>
      </c>
      <c r="G1931" s="41" t="n">
        <v>45883</v>
      </c>
      <c r="H1931" s="41" t="n"/>
      <c r="I1931" s="42">
        <f>IF(H1931="",DATE(2099,12,31),H1931)</f>
        <v/>
      </c>
      <c r="J1931" s="23">
        <f>F1931*E1931</f>
        <v/>
      </c>
      <c r="K1931" s="23">
        <f>J1931*INDEX(Settings!$C$31:$C$36,MATCH(D1931,Settings!$B$31:$B$36,0))</f>
        <v/>
      </c>
      <c r="L1931" s="23">
        <f>J1931+K1931</f>
        <v/>
      </c>
      <c r="M1931" s="23">
        <f>MIN(L1931,Settings!$C$25)</f>
        <v/>
      </c>
      <c r="N1931" s="23">
        <f>IF(B1931="IT",L1931*Settings!$C$11+L1931*Settings!$C$12,M1931*Settings!$C$16+M1931*Settings!$C$17+L1931*Settings!$C$18+L1931*Settings!$C$19+L1931*Settings!$C$20+L1931*Settings!$C$21*Settings!$C$22)</f>
        <v/>
      </c>
      <c r="O1931" s="23">
        <f>IF(B1931="IT",J1931/Settings!$C$13,0)</f>
        <v/>
      </c>
      <c r="P1931" s="23">
        <f>L1931+N1931+O1931</f>
        <v/>
      </c>
    </row>
    <row r="1932">
      <c r="A1932" s="5" t="inlineStr">
        <is>
          <t>E02964</t>
        </is>
      </c>
      <c r="B1932" s="5" t="inlineStr">
        <is>
          <t>PL</t>
        </is>
      </c>
      <c r="C1932" s="5" t="inlineStr">
        <is>
          <t>Customer Service</t>
        </is>
      </c>
      <c r="D1932" s="5" t="inlineStr">
        <is>
          <t>L1</t>
        </is>
      </c>
      <c r="E1932" s="5" t="n">
        <v>1</v>
      </c>
      <c r="F1932" s="5" t="n">
        <v>18400</v>
      </c>
      <c r="G1932" s="41" t="n">
        <v>43981</v>
      </c>
      <c r="H1932" s="41" t="n"/>
      <c r="I1932" s="42">
        <f>IF(H1932="",DATE(2099,12,31),H1932)</f>
        <v/>
      </c>
      <c r="J1932" s="23">
        <f>F1932*E1932</f>
        <v/>
      </c>
      <c r="K1932" s="23">
        <f>J1932*INDEX(Settings!$C$31:$C$36,MATCH(D1932,Settings!$B$31:$B$36,0))</f>
        <v/>
      </c>
      <c r="L1932" s="23">
        <f>J1932+K1932</f>
        <v/>
      </c>
      <c r="M1932" s="23">
        <f>MIN(L1932,Settings!$C$25)</f>
        <v/>
      </c>
      <c r="N1932" s="23">
        <f>IF(B1932="IT",L1932*Settings!$C$11+L1932*Settings!$C$12,M1932*Settings!$C$16+M1932*Settings!$C$17+L1932*Settings!$C$18+L1932*Settings!$C$19+L1932*Settings!$C$20+L1932*Settings!$C$21*Settings!$C$22)</f>
        <v/>
      </c>
      <c r="O1932" s="23">
        <f>IF(B1932="IT",J1932/Settings!$C$13,0)</f>
        <v/>
      </c>
      <c r="P1932" s="23">
        <f>L1932+N1932+O1932</f>
        <v/>
      </c>
    </row>
    <row r="1933">
      <c r="A1933" s="5" t="inlineStr">
        <is>
          <t>E02966</t>
        </is>
      </c>
      <c r="B1933" s="5" t="inlineStr">
        <is>
          <t>IT</t>
        </is>
      </c>
      <c r="C1933" s="5" t="inlineStr">
        <is>
          <t>Customer Service</t>
        </is>
      </c>
      <c r="D1933" s="5" t="inlineStr">
        <is>
          <t>L2</t>
        </is>
      </c>
      <c r="E1933" s="5" t="n">
        <v>1</v>
      </c>
      <c r="F1933" s="5" t="n">
        <v>29300</v>
      </c>
      <c r="G1933" s="41" t="n">
        <v>44515</v>
      </c>
      <c r="H1933" s="41" t="n"/>
      <c r="I1933" s="42">
        <f>IF(H1933="",DATE(2099,12,31),H1933)</f>
        <v/>
      </c>
      <c r="J1933" s="23">
        <f>F1933*E1933</f>
        <v/>
      </c>
      <c r="K1933" s="23">
        <f>J1933*INDEX(Settings!$C$31:$C$36,MATCH(D1933,Settings!$B$31:$B$36,0))</f>
        <v/>
      </c>
      <c r="L1933" s="23">
        <f>J1933+K1933</f>
        <v/>
      </c>
      <c r="M1933" s="23">
        <f>MIN(L1933,Settings!$C$25)</f>
        <v/>
      </c>
      <c r="N1933" s="23">
        <f>IF(B1933="IT",L1933*Settings!$C$11+L1933*Settings!$C$12,M1933*Settings!$C$16+M1933*Settings!$C$17+L1933*Settings!$C$18+L1933*Settings!$C$19+L1933*Settings!$C$20+L1933*Settings!$C$21*Settings!$C$22)</f>
        <v/>
      </c>
      <c r="O1933" s="23">
        <f>IF(B1933="IT",J1933/Settings!$C$13,0)</f>
        <v/>
      </c>
      <c r="P1933" s="23">
        <f>L1933+N1933+O1933</f>
        <v/>
      </c>
    </row>
    <row r="1934">
      <c r="A1934" s="5" t="inlineStr">
        <is>
          <t>E02967</t>
        </is>
      </c>
      <c r="B1934" s="5" t="inlineStr">
        <is>
          <t>PL</t>
        </is>
      </c>
      <c r="C1934" s="5" t="inlineStr">
        <is>
          <t>Customer Service</t>
        </is>
      </c>
      <c r="D1934" s="5" t="inlineStr">
        <is>
          <t>L2</t>
        </is>
      </c>
      <c r="E1934" s="5" t="n">
        <v>1</v>
      </c>
      <c r="F1934" s="5" t="n">
        <v>20750</v>
      </c>
      <c r="G1934" s="41" t="n">
        <v>46076</v>
      </c>
      <c r="H1934" s="41" t="n"/>
      <c r="I1934" s="42">
        <f>IF(H1934="",DATE(2099,12,31),H1934)</f>
        <v/>
      </c>
      <c r="J1934" s="23">
        <f>F1934*E1934</f>
        <v/>
      </c>
      <c r="K1934" s="23">
        <f>J1934*INDEX(Settings!$C$31:$C$36,MATCH(D1934,Settings!$B$31:$B$36,0))</f>
        <v/>
      </c>
      <c r="L1934" s="23">
        <f>J1934+K1934</f>
        <v/>
      </c>
      <c r="M1934" s="23">
        <f>MIN(L1934,Settings!$C$25)</f>
        <v/>
      </c>
      <c r="N1934" s="23">
        <f>IF(B1934="IT",L1934*Settings!$C$11+L1934*Settings!$C$12,M1934*Settings!$C$16+M1934*Settings!$C$17+L1934*Settings!$C$18+L1934*Settings!$C$19+L1934*Settings!$C$20+L1934*Settings!$C$21*Settings!$C$22)</f>
        <v/>
      </c>
      <c r="O1934" s="23">
        <f>IF(B1934="IT",J1934/Settings!$C$13,0)</f>
        <v/>
      </c>
      <c r="P1934" s="23">
        <f>L1934+N1934+O1934</f>
        <v/>
      </c>
    </row>
    <row r="1935">
      <c r="A1935" s="5" t="inlineStr">
        <is>
          <t>E02969</t>
        </is>
      </c>
      <c r="B1935" s="5" t="inlineStr">
        <is>
          <t>PL</t>
        </is>
      </c>
      <c r="C1935" s="5" t="inlineStr">
        <is>
          <t>Sales</t>
        </is>
      </c>
      <c r="D1935" s="5" t="inlineStr">
        <is>
          <t>L1</t>
        </is>
      </c>
      <c r="E1935" s="5" t="n">
        <v>1</v>
      </c>
      <c r="F1935" s="5" t="n">
        <v>21650</v>
      </c>
      <c r="G1935" s="41" t="n">
        <v>43108</v>
      </c>
      <c r="H1935" s="41" t="n"/>
      <c r="I1935" s="42">
        <f>IF(H1935="",DATE(2099,12,31),H1935)</f>
        <v/>
      </c>
      <c r="J1935" s="23">
        <f>F1935*E1935</f>
        <v/>
      </c>
      <c r="K1935" s="23">
        <f>J1935*INDEX(Settings!$C$31:$C$36,MATCH(D1935,Settings!$B$31:$B$36,0))</f>
        <v/>
      </c>
      <c r="L1935" s="23">
        <f>J1935+K1935</f>
        <v/>
      </c>
      <c r="M1935" s="23">
        <f>MIN(L1935,Settings!$C$25)</f>
        <v/>
      </c>
      <c r="N1935" s="23">
        <f>IF(B1935="IT",L1935*Settings!$C$11+L1935*Settings!$C$12,M1935*Settings!$C$16+M1935*Settings!$C$17+L1935*Settings!$C$18+L1935*Settings!$C$19+L1935*Settings!$C$20+L1935*Settings!$C$21*Settings!$C$22)</f>
        <v/>
      </c>
      <c r="O1935" s="23">
        <f>IF(B1935="IT",J1935/Settings!$C$13,0)</f>
        <v/>
      </c>
      <c r="P1935" s="23">
        <f>L1935+N1935+O1935</f>
        <v/>
      </c>
    </row>
    <row r="1936">
      <c r="A1936" s="5" t="inlineStr">
        <is>
          <t>E02970</t>
        </is>
      </c>
      <c r="B1936" s="5" t="inlineStr">
        <is>
          <t>IT</t>
        </is>
      </c>
      <c r="C1936" s="5" t="inlineStr">
        <is>
          <t>Customer Service</t>
        </is>
      </c>
      <c r="D1936" s="5" t="inlineStr">
        <is>
          <t>L5</t>
        </is>
      </c>
      <c r="E1936" s="5" t="n">
        <v>1</v>
      </c>
      <c r="F1936" s="5" t="n">
        <v>67200</v>
      </c>
      <c r="G1936" s="41" t="n">
        <v>45912</v>
      </c>
      <c r="H1936" s="41" t="n"/>
      <c r="I1936" s="42">
        <f>IF(H1936="",DATE(2099,12,31),H1936)</f>
        <v/>
      </c>
      <c r="J1936" s="23">
        <f>F1936*E1936</f>
        <v/>
      </c>
      <c r="K1936" s="23">
        <f>J1936*INDEX(Settings!$C$31:$C$36,MATCH(D1936,Settings!$B$31:$B$36,0))</f>
        <v/>
      </c>
      <c r="L1936" s="23">
        <f>J1936+K1936</f>
        <v/>
      </c>
      <c r="M1936" s="23">
        <f>MIN(L1936,Settings!$C$25)</f>
        <v/>
      </c>
      <c r="N1936" s="23">
        <f>IF(B1936="IT",L1936*Settings!$C$11+L1936*Settings!$C$12,M1936*Settings!$C$16+M1936*Settings!$C$17+L1936*Settings!$C$18+L1936*Settings!$C$19+L1936*Settings!$C$20+L1936*Settings!$C$21*Settings!$C$22)</f>
        <v/>
      </c>
      <c r="O1936" s="23">
        <f>IF(B1936="IT",J1936/Settings!$C$13,0)</f>
        <v/>
      </c>
      <c r="P1936" s="23">
        <f>L1936+N1936+O1936</f>
        <v/>
      </c>
    </row>
    <row r="1937">
      <c r="A1937" s="5" t="inlineStr">
        <is>
          <t>E02974</t>
        </is>
      </c>
      <c r="B1937" s="5" t="inlineStr">
        <is>
          <t>IT</t>
        </is>
      </c>
      <c r="C1937" s="5" t="inlineStr">
        <is>
          <t>Sales</t>
        </is>
      </c>
      <c r="D1937" s="5" t="inlineStr">
        <is>
          <t>L1</t>
        </is>
      </c>
      <c r="E1937" s="5" t="n">
        <v>1</v>
      </c>
      <c r="F1937" s="5" t="n">
        <v>24450</v>
      </c>
      <c r="G1937" s="41" t="n">
        <v>46004</v>
      </c>
      <c r="H1937" s="41" t="n"/>
      <c r="I1937" s="42">
        <f>IF(H1937="",DATE(2099,12,31),H1937)</f>
        <v/>
      </c>
      <c r="J1937" s="23">
        <f>F1937*E1937</f>
        <v/>
      </c>
      <c r="K1937" s="23">
        <f>J1937*INDEX(Settings!$C$31:$C$36,MATCH(D1937,Settings!$B$31:$B$36,0))</f>
        <v/>
      </c>
      <c r="L1937" s="23">
        <f>J1937+K1937</f>
        <v/>
      </c>
      <c r="M1937" s="23">
        <f>MIN(L1937,Settings!$C$25)</f>
        <v/>
      </c>
      <c r="N1937" s="23">
        <f>IF(B1937="IT",L1937*Settings!$C$11+L1937*Settings!$C$12,M1937*Settings!$C$16+M1937*Settings!$C$17+L1937*Settings!$C$18+L1937*Settings!$C$19+L1937*Settings!$C$20+L1937*Settings!$C$21*Settings!$C$22)</f>
        <v/>
      </c>
      <c r="O1937" s="23">
        <f>IF(B1937="IT",J1937/Settings!$C$13,0)</f>
        <v/>
      </c>
      <c r="P1937" s="23">
        <f>L1937+N1937+O1937</f>
        <v/>
      </c>
    </row>
    <row r="1938">
      <c r="A1938" s="5" t="inlineStr">
        <is>
          <t>E02975</t>
        </is>
      </c>
      <c r="B1938" s="5" t="inlineStr">
        <is>
          <t>PL</t>
        </is>
      </c>
      <c r="C1938" s="5" t="inlineStr">
        <is>
          <t>Operations</t>
        </is>
      </c>
      <c r="D1938" s="5" t="inlineStr">
        <is>
          <t>L4</t>
        </is>
      </c>
      <c r="E1938" s="5" t="n">
        <v>0.8</v>
      </c>
      <c r="F1938" s="5" t="n">
        <v>36200</v>
      </c>
      <c r="G1938" s="41" t="n">
        <v>45695</v>
      </c>
      <c r="H1938" s="41" t="n"/>
      <c r="I1938" s="42">
        <f>IF(H1938="",DATE(2099,12,31),H1938)</f>
        <v/>
      </c>
      <c r="J1938" s="23">
        <f>F1938*E1938</f>
        <v/>
      </c>
      <c r="K1938" s="23">
        <f>J1938*INDEX(Settings!$C$31:$C$36,MATCH(D1938,Settings!$B$31:$B$36,0))</f>
        <v/>
      </c>
      <c r="L1938" s="23">
        <f>J1938+K1938</f>
        <v/>
      </c>
      <c r="M1938" s="23">
        <f>MIN(L1938,Settings!$C$25)</f>
        <v/>
      </c>
      <c r="N1938" s="23">
        <f>IF(B1938="IT",L1938*Settings!$C$11+L1938*Settings!$C$12,M1938*Settings!$C$16+M1938*Settings!$C$17+L1938*Settings!$C$18+L1938*Settings!$C$19+L1938*Settings!$C$20+L1938*Settings!$C$21*Settings!$C$22)</f>
        <v/>
      </c>
      <c r="O1938" s="23">
        <f>IF(B1938="IT",J1938/Settings!$C$13,0)</f>
        <v/>
      </c>
      <c r="P1938" s="23">
        <f>L1938+N1938+O1938</f>
        <v/>
      </c>
    </row>
    <row r="1939">
      <c r="A1939" s="5" t="inlineStr">
        <is>
          <t>E02978</t>
        </is>
      </c>
      <c r="B1939" s="5" t="inlineStr">
        <is>
          <t>IT</t>
        </is>
      </c>
      <c r="C1939" s="5" t="inlineStr">
        <is>
          <t>Customer Service</t>
        </is>
      </c>
      <c r="D1939" s="5" t="inlineStr">
        <is>
          <t>L4</t>
        </is>
      </c>
      <c r="E1939" s="5" t="n">
        <v>1</v>
      </c>
      <c r="F1939" s="5" t="n">
        <v>46450</v>
      </c>
      <c r="G1939" s="41" t="n">
        <v>45939</v>
      </c>
      <c r="H1939" s="41" t="n"/>
      <c r="I1939" s="42">
        <f>IF(H1939="",DATE(2099,12,31),H1939)</f>
        <v/>
      </c>
      <c r="J1939" s="23">
        <f>F1939*E1939</f>
        <v/>
      </c>
      <c r="K1939" s="23">
        <f>J1939*INDEX(Settings!$C$31:$C$36,MATCH(D1939,Settings!$B$31:$B$36,0))</f>
        <v/>
      </c>
      <c r="L1939" s="23">
        <f>J1939+K1939</f>
        <v/>
      </c>
      <c r="M1939" s="23">
        <f>MIN(L1939,Settings!$C$25)</f>
        <v/>
      </c>
      <c r="N1939" s="23">
        <f>IF(B1939="IT",L1939*Settings!$C$11+L1939*Settings!$C$12,M1939*Settings!$C$16+M1939*Settings!$C$17+L1939*Settings!$C$18+L1939*Settings!$C$19+L1939*Settings!$C$20+L1939*Settings!$C$21*Settings!$C$22)</f>
        <v/>
      </c>
      <c r="O1939" s="23">
        <f>IF(B1939="IT",J1939/Settings!$C$13,0)</f>
        <v/>
      </c>
      <c r="P1939" s="23">
        <f>L1939+N1939+O1939</f>
        <v/>
      </c>
    </row>
    <row r="1940">
      <c r="A1940" s="5" t="inlineStr">
        <is>
          <t>E02983</t>
        </is>
      </c>
      <c r="B1940" s="5" t="inlineStr">
        <is>
          <t>IT</t>
        </is>
      </c>
      <c r="C1940" s="5" t="inlineStr">
        <is>
          <t>Operations</t>
        </is>
      </c>
      <c r="D1940" s="5" t="inlineStr">
        <is>
          <t>L2</t>
        </is>
      </c>
      <c r="E1940" s="5" t="n">
        <v>1</v>
      </c>
      <c r="F1940" s="5" t="n">
        <v>29950</v>
      </c>
      <c r="G1940" s="41" t="n">
        <v>46128</v>
      </c>
      <c r="H1940" s="41" t="n"/>
      <c r="I1940" s="42">
        <f>IF(H1940="",DATE(2099,12,31),H1940)</f>
        <v/>
      </c>
      <c r="J1940" s="23">
        <f>F1940*E1940</f>
        <v/>
      </c>
      <c r="K1940" s="23">
        <f>J1940*INDEX(Settings!$C$31:$C$36,MATCH(D1940,Settings!$B$31:$B$36,0))</f>
        <v/>
      </c>
      <c r="L1940" s="23">
        <f>J1940+K1940</f>
        <v/>
      </c>
      <c r="M1940" s="23">
        <f>MIN(L1940,Settings!$C$25)</f>
        <v/>
      </c>
      <c r="N1940" s="23">
        <f>IF(B1940="IT",L1940*Settings!$C$11+L1940*Settings!$C$12,M1940*Settings!$C$16+M1940*Settings!$C$17+L1940*Settings!$C$18+L1940*Settings!$C$19+L1940*Settings!$C$20+L1940*Settings!$C$21*Settings!$C$22)</f>
        <v/>
      </c>
      <c r="O1940" s="23">
        <f>IF(B1940="IT",J1940/Settings!$C$13,0)</f>
        <v/>
      </c>
      <c r="P1940" s="23">
        <f>L1940+N1940+O1940</f>
        <v/>
      </c>
    </row>
    <row r="1941">
      <c r="A1941" s="5" t="inlineStr">
        <is>
          <t>E02985</t>
        </is>
      </c>
      <c r="B1941" s="5" t="inlineStr">
        <is>
          <t>IT</t>
        </is>
      </c>
      <c r="C1941" s="5" t="inlineStr">
        <is>
          <t>Customer Service</t>
        </is>
      </c>
      <c r="D1941" s="5" t="inlineStr">
        <is>
          <t>L2</t>
        </is>
      </c>
      <c r="E1941" s="5" t="n">
        <v>1</v>
      </c>
      <c r="F1941" s="5" t="n">
        <v>28500</v>
      </c>
      <c r="G1941" s="41" t="n">
        <v>44837</v>
      </c>
      <c r="H1941" s="41" t="n"/>
      <c r="I1941" s="42">
        <f>IF(H1941="",DATE(2099,12,31),H1941)</f>
        <v/>
      </c>
      <c r="J1941" s="23">
        <f>F1941*E1941</f>
        <v/>
      </c>
      <c r="K1941" s="23">
        <f>J1941*INDEX(Settings!$C$31:$C$36,MATCH(D1941,Settings!$B$31:$B$36,0))</f>
        <v/>
      </c>
      <c r="L1941" s="23">
        <f>J1941+K1941</f>
        <v/>
      </c>
      <c r="M1941" s="23">
        <f>MIN(L1941,Settings!$C$25)</f>
        <v/>
      </c>
      <c r="N1941" s="23">
        <f>IF(B1941="IT",L1941*Settings!$C$11+L1941*Settings!$C$12,M1941*Settings!$C$16+M1941*Settings!$C$17+L1941*Settings!$C$18+L1941*Settings!$C$19+L1941*Settings!$C$20+L1941*Settings!$C$21*Settings!$C$22)</f>
        <v/>
      </c>
      <c r="O1941" s="23">
        <f>IF(B1941="IT",J1941/Settings!$C$13,0)</f>
        <v/>
      </c>
      <c r="P1941" s="23">
        <f>L1941+N1941+O1941</f>
        <v/>
      </c>
    </row>
    <row r="1942">
      <c r="A1942" s="5" t="inlineStr">
        <is>
          <t>E02986</t>
        </is>
      </c>
      <c r="B1942" s="5" t="inlineStr">
        <is>
          <t>PL</t>
        </is>
      </c>
      <c r="C1942" s="5" t="inlineStr">
        <is>
          <t>HR</t>
        </is>
      </c>
      <c r="D1942" s="5" t="inlineStr">
        <is>
          <t>L2</t>
        </is>
      </c>
      <c r="E1942" s="5" t="n">
        <v>1</v>
      </c>
      <c r="F1942" s="5" t="n">
        <v>22250</v>
      </c>
      <c r="G1942" s="41" t="n">
        <v>45524</v>
      </c>
      <c r="H1942" s="41" t="n"/>
      <c r="I1942" s="42">
        <f>IF(H1942="",DATE(2099,12,31),H1942)</f>
        <v/>
      </c>
      <c r="J1942" s="23">
        <f>F1942*E1942</f>
        <v/>
      </c>
      <c r="K1942" s="23">
        <f>J1942*INDEX(Settings!$C$31:$C$36,MATCH(D1942,Settings!$B$31:$B$36,0))</f>
        <v/>
      </c>
      <c r="L1942" s="23">
        <f>J1942+K1942</f>
        <v/>
      </c>
      <c r="M1942" s="23">
        <f>MIN(L1942,Settings!$C$25)</f>
        <v/>
      </c>
      <c r="N1942" s="23">
        <f>IF(B1942="IT",L1942*Settings!$C$11+L1942*Settings!$C$12,M1942*Settings!$C$16+M1942*Settings!$C$17+L1942*Settings!$C$18+L1942*Settings!$C$19+L1942*Settings!$C$20+L1942*Settings!$C$21*Settings!$C$22)</f>
        <v/>
      </c>
      <c r="O1942" s="23">
        <f>IF(B1942="IT",J1942/Settings!$C$13,0)</f>
        <v/>
      </c>
      <c r="P1942" s="23">
        <f>L1942+N1942+O1942</f>
        <v/>
      </c>
    </row>
    <row r="1943">
      <c r="A1943" s="5" t="inlineStr">
        <is>
          <t>E02987</t>
        </is>
      </c>
      <c r="B1943" s="5" t="inlineStr">
        <is>
          <t>PL</t>
        </is>
      </c>
      <c r="C1943" s="5" t="inlineStr">
        <is>
          <t>Sales</t>
        </is>
      </c>
      <c r="D1943" s="5" t="inlineStr">
        <is>
          <t>L2</t>
        </is>
      </c>
      <c r="E1943" s="5" t="n">
        <v>1</v>
      </c>
      <c r="F1943" s="5" t="n">
        <v>27850</v>
      </c>
      <c r="G1943" s="41" t="n">
        <v>44848</v>
      </c>
      <c r="H1943" s="41" t="n"/>
      <c r="I1943" s="42">
        <f>IF(H1943="",DATE(2099,12,31),H1943)</f>
        <v/>
      </c>
      <c r="J1943" s="23">
        <f>F1943*E1943</f>
        <v/>
      </c>
      <c r="K1943" s="23">
        <f>J1943*INDEX(Settings!$C$31:$C$36,MATCH(D1943,Settings!$B$31:$B$36,0))</f>
        <v/>
      </c>
      <c r="L1943" s="23">
        <f>J1943+K1943</f>
        <v/>
      </c>
      <c r="M1943" s="23">
        <f>MIN(L1943,Settings!$C$25)</f>
        <v/>
      </c>
      <c r="N1943" s="23">
        <f>IF(B1943="IT",L1943*Settings!$C$11+L1943*Settings!$C$12,M1943*Settings!$C$16+M1943*Settings!$C$17+L1943*Settings!$C$18+L1943*Settings!$C$19+L1943*Settings!$C$20+L1943*Settings!$C$21*Settings!$C$22)</f>
        <v/>
      </c>
      <c r="O1943" s="23">
        <f>IF(B1943="IT",J1943/Settings!$C$13,0)</f>
        <v/>
      </c>
      <c r="P1943" s="23">
        <f>L1943+N1943+O1943</f>
        <v/>
      </c>
    </row>
    <row r="1944">
      <c r="A1944" s="5" t="inlineStr">
        <is>
          <t>E02988</t>
        </is>
      </c>
      <c r="B1944" s="5" t="inlineStr">
        <is>
          <t>PL</t>
        </is>
      </c>
      <c r="C1944" s="5" t="inlineStr">
        <is>
          <t>Customer Service</t>
        </is>
      </c>
      <c r="D1944" s="5" t="inlineStr">
        <is>
          <t>L5</t>
        </is>
      </c>
      <c r="E1944" s="5" t="n">
        <v>1</v>
      </c>
      <c r="F1944" s="5" t="n">
        <v>56500</v>
      </c>
      <c r="G1944" s="41" t="n">
        <v>45680</v>
      </c>
      <c r="H1944" s="41" t="n"/>
      <c r="I1944" s="42">
        <f>IF(H1944="",DATE(2099,12,31),H1944)</f>
        <v/>
      </c>
      <c r="J1944" s="23">
        <f>F1944*E1944</f>
        <v/>
      </c>
      <c r="K1944" s="23">
        <f>J1944*INDEX(Settings!$C$31:$C$36,MATCH(D1944,Settings!$B$31:$B$36,0))</f>
        <v/>
      </c>
      <c r="L1944" s="23">
        <f>J1944+K1944</f>
        <v/>
      </c>
      <c r="M1944" s="23">
        <f>MIN(L1944,Settings!$C$25)</f>
        <v/>
      </c>
      <c r="N1944" s="23">
        <f>IF(B1944="IT",L1944*Settings!$C$11+L1944*Settings!$C$12,M1944*Settings!$C$16+M1944*Settings!$C$17+L1944*Settings!$C$18+L1944*Settings!$C$19+L1944*Settings!$C$20+L1944*Settings!$C$21*Settings!$C$22)</f>
        <v/>
      </c>
      <c r="O1944" s="23">
        <f>IF(B1944="IT",J1944/Settings!$C$13,0)</f>
        <v/>
      </c>
      <c r="P1944" s="23">
        <f>L1944+N1944+O1944</f>
        <v/>
      </c>
    </row>
    <row r="1945">
      <c r="A1945" s="5" t="inlineStr">
        <is>
          <t>E02989</t>
        </is>
      </c>
      <c r="B1945" s="5" t="inlineStr">
        <is>
          <t>PL</t>
        </is>
      </c>
      <c r="C1945" s="5" t="inlineStr">
        <is>
          <t>Operations</t>
        </is>
      </c>
      <c r="D1945" s="5" t="inlineStr">
        <is>
          <t>L1</t>
        </is>
      </c>
      <c r="E1945" s="5" t="n">
        <v>1</v>
      </c>
      <c r="F1945" s="5" t="n">
        <v>17450</v>
      </c>
      <c r="G1945" s="41" t="n">
        <v>43527</v>
      </c>
      <c r="H1945" s="41" t="n"/>
      <c r="I1945" s="42">
        <f>IF(H1945="",DATE(2099,12,31),H1945)</f>
        <v/>
      </c>
      <c r="J1945" s="23">
        <f>F1945*E1945</f>
        <v/>
      </c>
      <c r="K1945" s="23">
        <f>J1945*INDEX(Settings!$C$31:$C$36,MATCH(D1945,Settings!$B$31:$B$36,0))</f>
        <v/>
      </c>
      <c r="L1945" s="23">
        <f>J1945+K1945</f>
        <v/>
      </c>
      <c r="M1945" s="23">
        <f>MIN(L1945,Settings!$C$25)</f>
        <v/>
      </c>
      <c r="N1945" s="23">
        <f>IF(B1945="IT",L1945*Settings!$C$11+L1945*Settings!$C$12,M1945*Settings!$C$16+M1945*Settings!$C$17+L1945*Settings!$C$18+L1945*Settings!$C$19+L1945*Settings!$C$20+L1945*Settings!$C$21*Settings!$C$22)</f>
        <v/>
      </c>
      <c r="O1945" s="23">
        <f>IF(B1945="IT",J1945/Settings!$C$13,0)</f>
        <v/>
      </c>
      <c r="P1945" s="23">
        <f>L1945+N1945+O1945</f>
        <v/>
      </c>
    </row>
    <row r="1946">
      <c r="A1946" s="5" t="inlineStr">
        <is>
          <t>E02990</t>
        </is>
      </c>
      <c r="B1946" s="5" t="inlineStr">
        <is>
          <t>PL</t>
        </is>
      </c>
      <c r="C1946" s="5" t="inlineStr">
        <is>
          <t>Tech</t>
        </is>
      </c>
      <c r="D1946" s="5" t="inlineStr">
        <is>
          <t>L1</t>
        </is>
      </c>
      <c r="E1946" s="5" t="n">
        <v>1</v>
      </c>
      <c r="F1946" s="5" t="n">
        <v>26550</v>
      </c>
      <c r="G1946" s="41" t="n">
        <v>45512</v>
      </c>
      <c r="H1946" s="41" t="n"/>
      <c r="I1946" s="42">
        <f>IF(H1946="",DATE(2099,12,31),H1946)</f>
        <v/>
      </c>
      <c r="J1946" s="23">
        <f>F1946*E1946</f>
        <v/>
      </c>
      <c r="K1946" s="23">
        <f>J1946*INDEX(Settings!$C$31:$C$36,MATCH(D1946,Settings!$B$31:$B$36,0))</f>
        <v/>
      </c>
      <c r="L1946" s="23">
        <f>J1946+K1946</f>
        <v/>
      </c>
      <c r="M1946" s="23">
        <f>MIN(L1946,Settings!$C$25)</f>
        <v/>
      </c>
      <c r="N1946" s="23">
        <f>IF(B1946="IT",L1946*Settings!$C$11+L1946*Settings!$C$12,M1946*Settings!$C$16+M1946*Settings!$C$17+L1946*Settings!$C$18+L1946*Settings!$C$19+L1946*Settings!$C$20+L1946*Settings!$C$21*Settings!$C$22)</f>
        <v/>
      </c>
      <c r="O1946" s="23">
        <f>IF(B1946="IT",J1946/Settings!$C$13,0)</f>
        <v/>
      </c>
      <c r="P1946" s="23">
        <f>L1946+N1946+O1946</f>
        <v/>
      </c>
    </row>
    <row r="1947">
      <c r="A1947" s="5" t="inlineStr">
        <is>
          <t>E02992</t>
        </is>
      </c>
      <c r="B1947" s="5" t="inlineStr">
        <is>
          <t>PL</t>
        </is>
      </c>
      <c r="C1947" s="5" t="inlineStr">
        <is>
          <t>Operations</t>
        </is>
      </c>
      <c r="D1947" s="5" t="inlineStr">
        <is>
          <t>L3</t>
        </is>
      </c>
      <c r="E1947" s="5" t="n">
        <v>1</v>
      </c>
      <c r="F1947" s="5" t="n">
        <v>27300</v>
      </c>
      <c r="G1947" s="41" t="n">
        <v>46055</v>
      </c>
      <c r="H1947" s="41" t="n"/>
      <c r="I1947" s="42">
        <f>IF(H1947="",DATE(2099,12,31),H1947)</f>
        <v/>
      </c>
      <c r="J1947" s="23">
        <f>F1947*E1947</f>
        <v/>
      </c>
      <c r="K1947" s="23">
        <f>J1947*INDEX(Settings!$C$31:$C$36,MATCH(D1947,Settings!$B$31:$B$36,0))</f>
        <v/>
      </c>
      <c r="L1947" s="23">
        <f>J1947+K1947</f>
        <v/>
      </c>
      <c r="M1947" s="23">
        <f>MIN(L1947,Settings!$C$25)</f>
        <v/>
      </c>
      <c r="N1947" s="23">
        <f>IF(B1947="IT",L1947*Settings!$C$11+L1947*Settings!$C$12,M1947*Settings!$C$16+M1947*Settings!$C$17+L1947*Settings!$C$18+L1947*Settings!$C$19+L1947*Settings!$C$20+L1947*Settings!$C$21*Settings!$C$22)</f>
        <v/>
      </c>
      <c r="O1947" s="23">
        <f>IF(B1947="IT",J1947/Settings!$C$13,0)</f>
        <v/>
      </c>
      <c r="P1947" s="23">
        <f>L1947+N1947+O1947</f>
        <v/>
      </c>
    </row>
    <row r="1948">
      <c r="A1948" s="5" t="inlineStr">
        <is>
          <t>E02993</t>
        </is>
      </c>
      <c r="B1948" s="5" t="inlineStr">
        <is>
          <t>IT</t>
        </is>
      </c>
      <c r="C1948" s="5" t="inlineStr">
        <is>
          <t>HR</t>
        </is>
      </c>
      <c r="D1948" s="5" t="inlineStr">
        <is>
          <t>L2</t>
        </is>
      </c>
      <c r="E1948" s="5" t="n">
        <v>1</v>
      </c>
      <c r="F1948" s="5" t="n">
        <v>32900</v>
      </c>
      <c r="G1948" s="41" t="n">
        <v>45170</v>
      </c>
      <c r="H1948" s="41" t="n"/>
      <c r="I1948" s="42">
        <f>IF(H1948="",DATE(2099,12,31),H1948)</f>
        <v/>
      </c>
      <c r="J1948" s="23">
        <f>F1948*E1948</f>
        <v/>
      </c>
      <c r="K1948" s="23">
        <f>J1948*INDEX(Settings!$C$31:$C$36,MATCH(D1948,Settings!$B$31:$B$36,0))</f>
        <v/>
      </c>
      <c r="L1948" s="23">
        <f>J1948+K1948</f>
        <v/>
      </c>
      <c r="M1948" s="23">
        <f>MIN(L1948,Settings!$C$25)</f>
        <v/>
      </c>
      <c r="N1948" s="23">
        <f>IF(B1948="IT",L1948*Settings!$C$11+L1948*Settings!$C$12,M1948*Settings!$C$16+M1948*Settings!$C$17+L1948*Settings!$C$18+L1948*Settings!$C$19+L1948*Settings!$C$20+L1948*Settings!$C$21*Settings!$C$22)</f>
        <v/>
      </c>
      <c r="O1948" s="23">
        <f>IF(B1948="IT",J1948/Settings!$C$13,0)</f>
        <v/>
      </c>
      <c r="P1948" s="23">
        <f>L1948+N1948+O1948</f>
        <v/>
      </c>
    </row>
    <row r="1949">
      <c r="A1949" s="5" t="inlineStr">
        <is>
          <t>E02994</t>
        </is>
      </c>
      <c r="B1949" s="5" t="inlineStr">
        <is>
          <t>PL</t>
        </is>
      </c>
      <c r="C1949" s="5" t="inlineStr">
        <is>
          <t>HR</t>
        </is>
      </c>
      <c r="D1949" s="5" t="inlineStr">
        <is>
          <t>L1</t>
        </is>
      </c>
      <c r="E1949" s="5" t="n">
        <v>0.8</v>
      </c>
      <c r="F1949" s="5" t="n">
        <v>18650</v>
      </c>
      <c r="G1949" s="41" t="n">
        <v>45682</v>
      </c>
      <c r="H1949" s="41" t="n"/>
      <c r="I1949" s="42">
        <f>IF(H1949="",DATE(2099,12,31),H1949)</f>
        <v/>
      </c>
      <c r="J1949" s="23">
        <f>F1949*E1949</f>
        <v/>
      </c>
      <c r="K1949" s="23">
        <f>J1949*INDEX(Settings!$C$31:$C$36,MATCH(D1949,Settings!$B$31:$B$36,0))</f>
        <v/>
      </c>
      <c r="L1949" s="23">
        <f>J1949+K1949</f>
        <v/>
      </c>
      <c r="M1949" s="23">
        <f>MIN(L1949,Settings!$C$25)</f>
        <v/>
      </c>
      <c r="N1949" s="23">
        <f>IF(B1949="IT",L1949*Settings!$C$11+L1949*Settings!$C$12,M1949*Settings!$C$16+M1949*Settings!$C$17+L1949*Settings!$C$18+L1949*Settings!$C$19+L1949*Settings!$C$20+L1949*Settings!$C$21*Settings!$C$22)</f>
        <v/>
      </c>
      <c r="O1949" s="23">
        <f>IF(B1949="IT",J1949/Settings!$C$13,0)</f>
        <v/>
      </c>
      <c r="P1949" s="23">
        <f>L1949+N1949+O1949</f>
        <v/>
      </c>
    </row>
    <row r="1950">
      <c r="A1950" s="5" t="inlineStr">
        <is>
          <t>E02995</t>
        </is>
      </c>
      <c r="B1950" s="5" t="inlineStr">
        <is>
          <t>PL</t>
        </is>
      </c>
      <c r="C1950" s="5" t="inlineStr">
        <is>
          <t>Customer Service</t>
        </is>
      </c>
      <c r="D1950" s="5" t="inlineStr">
        <is>
          <t>L1</t>
        </is>
      </c>
      <c r="E1950" s="5" t="n">
        <v>1</v>
      </c>
      <c r="F1950" s="5" t="n">
        <v>16700</v>
      </c>
      <c r="G1950" s="41" t="n">
        <v>45651</v>
      </c>
      <c r="H1950" s="41" t="n"/>
      <c r="I1950" s="42">
        <f>IF(H1950="",DATE(2099,12,31),H1950)</f>
        <v/>
      </c>
      <c r="J1950" s="23">
        <f>F1950*E1950</f>
        <v/>
      </c>
      <c r="K1950" s="23">
        <f>J1950*INDEX(Settings!$C$31:$C$36,MATCH(D1950,Settings!$B$31:$B$36,0))</f>
        <v/>
      </c>
      <c r="L1950" s="23">
        <f>J1950+K1950</f>
        <v/>
      </c>
      <c r="M1950" s="23">
        <f>MIN(L1950,Settings!$C$25)</f>
        <v/>
      </c>
      <c r="N1950" s="23">
        <f>IF(B1950="IT",L1950*Settings!$C$11+L1950*Settings!$C$12,M1950*Settings!$C$16+M1950*Settings!$C$17+L1950*Settings!$C$18+L1950*Settings!$C$19+L1950*Settings!$C$20+L1950*Settings!$C$21*Settings!$C$22)</f>
        <v/>
      </c>
      <c r="O1950" s="23">
        <f>IF(B1950="IT",J1950/Settings!$C$13,0)</f>
        <v/>
      </c>
      <c r="P1950" s="23">
        <f>L1950+N1950+O1950</f>
        <v/>
      </c>
    </row>
    <row r="1951">
      <c r="A1951" s="5" t="inlineStr">
        <is>
          <t>E02996</t>
        </is>
      </c>
      <c r="B1951" s="5" t="inlineStr">
        <is>
          <t>PL</t>
        </is>
      </c>
      <c r="C1951" s="5" t="inlineStr">
        <is>
          <t>Tech</t>
        </is>
      </c>
      <c r="D1951" s="5" t="inlineStr">
        <is>
          <t>L1</t>
        </is>
      </c>
      <c r="E1951" s="5" t="n">
        <v>1</v>
      </c>
      <c r="F1951" s="5" t="n">
        <v>29300</v>
      </c>
      <c r="G1951" s="41" t="n">
        <v>43791</v>
      </c>
      <c r="H1951" s="41" t="n"/>
      <c r="I1951" s="42">
        <f>IF(H1951="",DATE(2099,12,31),H1951)</f>
        <v/>
      </c>
      <c r="J1951" s="23">
        <f>F1951*E1951</f>
        <v/>
      </c>
      <c r="K1951" s="23">
        <f>J1951*INDEX(Settings!$C$31:$C$36,MATCH(D1951,Settings!$B$31:$B$36,0))</f>
        <v/>
      </c>
      <c r="L1951" s="23">
        <f>J1951+K1951</f>
        <v/>
      </c>
      <c r="M1951" s="23">
        <f>MIN(L1951,Settings!$C$25)</f>
        <v/>
      </c>
      <c r="N1951" s="23">
        <f>IF(B1951="IT",L1951*Settings!$C$11+L1951*Settings!$C$12,M1951*Settings!$C$16+M1951*Settings!$C$17+L1951*Settings!$C$18+L1951*Settings!$C$19+L1951*Settings!$C$20+L1951*Settings!$C$21*Settings!$C$22)</f>
        <v/>
      </c>
      <c r="O1951" s="23">
        <f>IF(B1951="IT",J1951/Settings!$C$13,0)</f>
        <v/>
      </c>
      <c r="P1951" s="23">
        <f>L1951+N1951+O1951</f>
        <v/>
      </c>
    </row>
    <row r="1952">
      <c r="A1952" s="5" t="inlineStr">
        <is>
          <t>E02997</t>
        </is>
      </c>
      <c r="B1952" s="5" t="inlineStr">
        <is>
          <t>IT</t>
        </is>
      </c>
      <c r="C1952" s="5" t="inlineStr">
        <is>
          <t>Operations</t>
        </is>
      </c>
      <c r="D1952" s="5" t="inlineStr">
        <is>
          <t>L5</t>
        </is>
      </c>
      <c r="E1952" s="5" t="n">
        <v>1</v>
      </c>
      <c r="F1952" s="5" t="n">
        <v>75850</v>
      </c>
      <c r="G1952" s="41" t="n">
        <v>45129</v>
      </c>
      <c r="H1952" s="41" t="n"/>
      <c r="I1952" s="42">
        <f>IF(H1952="",DATE(2099,12,31),H1952)</f>
        <v/>
      </c>
      <c r="J1952" s="23">
        <f>F1952*E1952</f>
        <v/>
      </c>
      <c r="K1952" s="23">
        <f>J1952*INDEX(Settings!$C$31:$C$36,MATCH(D1952,Settings!$B$31:$B$36,0))</f>
        <v/>
      </c>
      <c r="L1952" s="23">
        <f>J1952+K1952</f>
        <v/>
      </c>
      <c r="M1952" s="23">
        <f>MIN(L1952,Settings!$C$25)</f>
        <v/>
      </c>
      <c r="N1952" s="23">
        <f>IF(B1952="IT",L1952*Settings!$C$11+L1952*Settings!$C$12,M1952*Settings!$C$16+M1952*Settings!$C$17+L1952*Settings!$C$18+L1952*Settings!$C$19+L1952*Settings!$C$20+L1952*Settings!$C$21*Settings!$C$22)</f>
        <v/>
      </c>
      <c r="O1952" s="23">
        <f>IF(B1952="IT",J1952/Settings!$C$13,0)</f>
        <v/>
      </c>
      <c r="P1952" s="23">
        <f>L1952+N1952+O1952</f>
        <v/>
      </c>
    </row>
    <row r="1953">
      <c r="A1953" s="5" t="inlineStr">
        <is>
          <t>E02998</t>
        </is>
      </c>
      <c r="B1953" s="5" t="inlineStr">
        <is>
          <t>IT</t>
        </is>
      </c>
      <c r="C1953" s="5" t="inlineStr">
        <is>
          <t>Sales</t>
        </is>
      </c>
      <c r="D1953" s="5" t="inlineStr">
        <is>
          <t>L2</t>
        </is>
      </c>
      <c r="E1953" s="5" t="n">
        <v>1</v>
      </c>
      <c r="F1953" s="5" t="n">
        <v>34100</v>
      </c>
      <c r="G1953" s="41" t="n">
        <v>45222</v>
      </c>
      <c r="H1953" s="41" t="n"/>
      <c r="I1953" s="42">
        <f>IF(H1953="",DATE(2099,12,31),H1953)</f>
        <v/>
      </c>
      <c r="J1953" s="23">
        <f>F1953*E1953</f>
        <v/>
      </c>
      <c r="K1953" s="23">
        <f>J1953*INDEX(Settings!$C$31:$C$36,MATCH(D1953,Settings!$B$31:$B$36,0))</f>
        <v/>
      </c>
      <c r="L1953" s="23">
        <f>J1953+K1953</f>
        <v/>
      </c>
      <c r="M1953" s="23">
        <f>MIN(L1953,Settings!$C$25)</f>
        <v/>
      </c>
      <c r="N1953" s="23">
        <f>IF(B1953="IT",L1953*Settings!$C$11+L1953*Settings!$C$12,M1953*Settings!$C$16+M1953*Settings!$C$17+L1953*Settings!$C$18+L1953*Settings!$C$19+L1953*Settings!$C$20+L1953*Settings!$C$21*Settings!$C$22)</f>
        <v/>
      </c>
      <c r="O1953" s="23">
        <f>IF(B1953="IT",J1953/Settings!$C$13,0)</f>
        <v/>
      </c>
      <c r="P1953" s="23">
        <f>L1953+N1953+O1953</f>
        <v/>
      </c>
    </row>
    <row r="1954">
      <c r="A1954" s="5" t="inlineStr">
        <is>
          <t>E03000</t>
        </is>
      </c>
      <c r="B1954" s="5" t="inlineStr">
        <is>
          <t>PL</t>
        </is>
      </c>
      <c r="C1954" s="5" t="inlineStr">
        <is>
          <t>Sales</t>
        </is>
      </c>
      <c r="D1954" s="5" t="inlineStr">
        <is>
          <t>L2</t>
        </is>
      </c>
      <c r="E1954" s="5" t="n">
        <v>0.8</v>
      </c>
      <c r="F1954" s="5" t="n">
        <v>26150</v>
      </c>
      <c r="G1954" s="41" t="n">
        <v>44177</v>
      </c>
      <c r="H1954" s="41" t="n"/>
      <c r="I1954" s="42">
        <f>IF(H1954="",DATE(2099,12,31),H1954)</f>
        <v/>
      </c>
      <c r="J1954" s="23">
        <f>F1954*E1954</f>
        <v/>
      </c>
      <c r="K1954" s="23">
        <f>J1954*INDEX(Settings!$C$31:$C$36,MATCH(D1954,Settings!$B$31:$B$36,0))</f>
        <v/>
      </c>
      <c r="L1954" s="23">
        <f>J1954+K1954</f>
        <v/>
      </c>
      <c r="M1954" s="23">
        <f>MIN(L1954,Settings!$C$25)</f>
        <v/>
      </c>
      <c r="N1954" s="23">
        <f>IF(B1954="IT",L1954*Settings!$C$11+L1954*Settings!$C$12,M1954*Settings!$C$16+M1954*Settings!$C$17+L1954*Settings!$C$18+L1954*Settings!$C$19+L1954*Settings!$C$20+L1954*Settings!$C$21*Settings!$C$22)</f>
        <v/>
      </c>
      <c r="O1954" s="23">
        <f>IF(B1954="IT",J1954/Settings!$C$13,0)</f>
        <v/>
      </c>
      <c r="P1954" s="23">
        <f>L1954+N1954+O1954</f>
        <v/>
      </c>
    </row>
    <row r="1955">
      <c r="A1955" s="5" t="inlineStr">
        <is>
          <t>E03001</t>
        </is>
      </c>
      <c r="B1955" s="5" t="inlineStr">
        <is>
          <t>PL</t>
        </is>
      </c>
      <c r="C1955" s="5" t="inlineStr">
        <is>
          <t>Tech</t>
        </is>
      </c>
      <c r="D1955" s="5" t="inlineStr">
        <is>
          <t>L2</t>
        </is>
      </c>
      <c r="E1955" s="5" t="n">
        <v>1</v>
      </c>
      <c r="F1955" s="5" t="n">
        <v>32800</v>
      </c>
      <c r="G1955" s="41" t="n">
        <v>45849</v>
      </c>
      <c r="H1955" s="41" t="n"/>
      <c r="I1955" s="42">
        <f>IF(H1955="",DATE(2099,12,31),H1955)</f>
        <v/>
      </c>
      <c r="J1955" s="23">
        <f>F1955*E1955</f>
        <v/>
      </c>
      <c r="K1955" s="23">
        <f>J1955*INDEX(Settings!$C$31:$C$36,MATCH(D1955,Settings!$B$31:$B$36,0))</f>
        <v/>
      </c>
      <c r="L1955" s="23">
        <f>J1955+K1955</f>
        <v/>
      </c>
      <c r="M1955" s="23">
        <f>MIN(L1955,Settings!$C$25)</f>
        <v/>
      </c>
      <c r="N1955" s="23">
        <f>IF(B1955="IT",L1955*Settings!$C$11+L1955*Settings!$C$12,M1955*Settings!$C$16+M1955*Settings!$C$17+L1955*Settings!$C$18+L1955*Settings!$C$19+L1955*Settings!$C$20+L1955*Settings!$C$21*Settings!$C$22)</f>
        <v/>
      </c>
      <c r="O1955" s="23">
        <f>IF(B1955="IT",J1955/Settings!$C$13,0)</f>
        <v/>
      </c>
      <c r="P1955" s="23">
        <f>L1955+N1955+O1955</f>
        <v/>
      </c>
    </row>
    <row r="1956">
      <c r="A1956" s="5" t="inlineStr">
        <is>
          <t>E03003</t>
        </is>
      </c>
      <c r="B1956" s="5" t="inlineStr">
        <is>
          <t>PL</t>
        </is>
      </c>
      <c r="C1956" s="5" t="inlineStr">
        <is>
          <t>Tech</t>
        </is>
      </c>
      <c r="D1956" s="5" t="inlineStr">
        <is>
          <t>L1</t>
        </is>
      </c>
      <c r="E1956" s="5" t="n">
        <v>1</v>
      </c>
      <c r="F1956" s="5" t="n">
        <v>26750</v>
      </c>
      <c r="G1956" s="41" t="n">
        <v>45641</v>
      </c>
      <c r="H1956" s="41" t="n"/>
      <c r="I1956" s="42">
        <f>IF(H1956="",DATE(2099,12,31),H1956)</f>
        <v/>
      </c>
      <c r="J1956" s="23">
        <f>F1956*E1956</f>
        <v/>
      </c>
      <c r="K1956" s="23">
        <f>J1956*INDEX(Settings!$C$31:$C$36,MATCH(D1956,Settings!$B$31:$B$36,0))</f>
        <v/>
      </c>
      <c r="L1956" s="23">
        <f>J1956+K1956</f>
        <v/>
      </c>
      <c r="M1956" s="23">
        <f>MIN(L1956,Settings!$C$25)</f>
        <v/>
      </c>
      <c r="N1956" s="23">
        <f>IF(B1956="IT",L1956*Settings!$C$11+L1956*Settings!$C$12,M1956*Settings!$C$16+M1956*Settings!$C$17+L1956*Settings!$C$18+L1956*Settings!$C$19+L1956*Settings!$C$20+L1956*Settings!$C$21*Settings!$C$22)</f>
        <v/>
      </c>
      <c r="O1956" s="23">
        <f>IF(B1956="IT",J1956/Settings!$C$13,0)</f>
        <v/>
      </c>
      <c r="P1956" s="23">
        <f>L1956+N1956+O1956</f>
        <v/>
      </c>
    </row>
    <row r="1957">
      <c r="A1957" s="5" t="inlineStr">
        <is>
          <t>E03005</t>
        </is>
      </c>
      <c r="B1957" s="5" t="inlineStr">
        <is>
          <t>PL</t>
        </is>
      </c>
      <c r="C1957" s="5" t="inlineStr">
        <is>
          <t>Customer Service</t>
        </is>
      </c>
      <c r="D1957" s="5" t="inlineStr">
        <is>
          <t>L3</t>
        </is>
      </c>
      <c r="E1957" s="5" t="n">
        <v>0.8</v>
      </c>
      <c r="F1957" s="5" t="n">
        <v>31250</v>
      </c>
      <c r="G1957" s="41" t="n">
        <v>45987</v>
      </c>
      <c r="H1957" s="41" t="n"/>
      <c r="I1957" s="42">
        <f>IF(H1957="",DATE(2099,12,31),H1957)</f>
        <v/>
      </c>
      <c r="J1957" s="23">
        <f>F1957*E1957</f>
        <v/>
      </c>
      <c r="K1957" s="23">
        <f>J1957*INDEX(Settings!$C$31:$C$36,MATCH(D1957,Settings!$B$31:$B$36,0))</f>
        <v/>
      </c>
      <c r="L1957" s="23">
        <f>J1957+K1957</f>
        <v/>
      </c>
      <c r="M1957" s="23">
        <f>MIN(L1957,Settings!$C$25)</f>
        <v/>
      </c>
      <c r="N1957" s="23">
        <f>IF(B1957="IT",L1957*Settings!$C$11+L1957*Settings!$C$12,M1957*Settings!$C$16+M1957*Settings!$C$17+L1957*Settings!$C$18+L1957*Settings!$C$19+L1957*Settings!$C$20+L1957*Settings!$C$21*Settings!$C$22)</f>
        <v/>
      </c>
      <c r="O1957" s="23">
        <f>IF(B1957="IT",J1957/Settings!$C$13,0)</f>
        <v/>
      </c>
      <c r="P1957" s="23">
        <f>L1957+N1957+O1957</f>
        <v/>
      </c>
    </row>
    <row r="1958">
      <c r="A1958" s="5" t="inlineStr">
        <is>
          <t>E03006</t>
        </is>
      </c>
      <c r="B1958" s="5" t="inlineStr">
        <is>
          <t>PL</t>
        </is>
      </c>
      <c r="C1958" s="5" t="inlineStr">
        <is>
          <t>Finance</t>
        </is>
      </c>
      <c r="D1958" s="5" t="inlineStr">
        <is>
          <t>L1</t>
        </is>
      </c>
      <c r="E1958" s="5" t="n">
        <v>1</v>
      </c>
      <c r="F1958" s="5" t="n">
        <v>23550</v>
      </c>
      <c r="G1958" s="41" t="n">
        <v>41105</v>
      </c>
      <c r="H1958" s="41" t="n"/>
      <c r="I1958" s="42">
        <f>IF(H1958="",DATE(2099,12,31),H1958)</f>
        <v/>
      </c>
      <c r="J1958" s="23">
        <f>F1958*E1958</f>
        <v/>
      </c>
      <c r="K1958" s="23">
        <f>J1958*INDEX(Settings!$C$31:$C$36,MATCH(D1958,Settings!$B$31:$B$36,0))</f>
        <v/>
      </c>
      <c r="L1958" s="23">
        <f>J1958+K1958</f>
        <v/>
      </c>
      <c r="M1958" s="23">
        <f>MIN(L1958,Settings!$C$25)</f>
        <v/>
      </c>
      <c r="N1958" s="23">
        <f>IF(B1958="IT",L1958*Settings!$C$11+L1958*Settings!$C$12,M1958*Settings!$C$16+M1958*Settings!$C$17+L1958*Settings!$C$18+L1958*Settings!$C$19+L1958*Settings!$C$20+L1958*Settings!$C$21*Settings!$C$22)</f>
        <v/>
      </c>
      <c r="O1958" s="23">
        <f>IF(B1958="IT",J1958/Settings!$C$13,0)</f>
        <v/>
      </c>
      <c r="P1958" s="23">
        <f>L1958+N1958+O1958</f>
        <v/>
      </c>
    </row>
    <row r="1959">
      <c r="A1959" s="5" t="inlineStr">
        <is>
          <t>E03007</t>
        </is>
      </c>
      <c r="B1959" s="5" t="inlineStr">
        <is>
          <t>PL</t>
        </is>
      </c>
      <c r="C1959" s="5" t="inlineStr">
        <is>
          <t>Operations</t>
        </is>
      </c>
      <c r="D1959" s="5" t="inlineStr">
        <is>
          <t>L2</t>
        </is>
      </c>
      <c r="E1959" s="5" t="n">
        <v>1</v>
      </c>
      <c r="F1959" s="5" t="n">
        <v>22250</v>
      </c>
      <c r="G1959" s="41" t="n">
        <v>42565</v>
      </c>
      <c r="H1959" s="41" t="n"/>
      <c r="I1959" s="42">
        <f>IF(H1959="",DATE(2099,12,31),H1959)</f>
        <v/>
      </c>
      <c r="J1959" s="23">
        <f>F1959*E1959</f>
        <v/>
      </c>
      <c r="K1959" s="23">
        <f>J1959*INDEX(Settings!$C$31:$C$36,MATCH(D1959,Settings!$B$31:$B$36,0))</f>
        <v/>
      </c>
      <c r="L1959" s="23">
        <f>J1959+K1959</f>
        <v/>
      </c>
      <c r="M1959" s="23">
        <f>MIN(L1959,Settings!$C$25)</f>
        <v/>
      </c>
      <c r="N1959" s="23">
        <f>IF(B1959="IT",L1959*Settings!$C$11+L1959*Settings!$C$12,M1959*Settings!$C$16+M1959*Settings!$C$17+L1959*Settings!$C$18+L1959*Settings!$C$19+L1959*Settings!$C$20+L1959*Settings!$C$21*Settings!$C$22)</f>
        <v/>
      </c>
      <c r="O1959" s="23">
        <f>IF(B1959="IT",J1959/Settings!$C$13,0)</f>
        <v/>
      </c>
      <c r="P1959" s="23">
        <f>L1959+N1959+O1959</f>
        <v/>
      </c>
    </row>
    <row r="1960">
      <c r="A1960" s="5" t="inlineStr">
        <is>
          <t>E03009</t>
        </is>
      </c>
      <c r="B1960" s="5" t="inlineStr">
        <is>
          <t>IT</t>
        </is>
      </c>
      <c r="C1960" s="5" t="inlineStr">
        <is>
          <t>Operations</t>
        </is>
      </c>
      <c r="D1960" s="5" t="inlineStr">
        <is>
          <t>L4</t>
        </is>
      </c>
      <c r="E1960" s="5" t="n">
        <v>1</v>
      </c>
      <c r="F1960" s="5" t="n">
        <v>53150</v>
      </c>
      <c r="G1960" s="41" t="n">
        <v>44525</v>
      </c>
      <c r="H1960" s="41" t="n"/>
      <c r="I1960" s="42">
        <f>IF(H1960="",DATE(2099,12,31),H1960)</f>
        <v/>
      </c>
      <c r="J1960" s="23">
        <f>F1960*E1960</f>
        <v/>
      </c>
      <c r="K1960" s="23">
        <f>J1960*INDEX(Settings!$C$31:$C$36,MATCH(D1960,Settings!$B$31:$B$36,0))</f>
        <v/>
      </c>
      <c r="L1960" s="23">
        <f>J1960+K1960</f>
        <v/>
      </c>
      <c r="M1960" s="23">
        <f>MIN(L1960,Settings!$C$25)</f>
        <v/>
      </c>
      <c r="N1960" s="23">
        <f>IF(B1960="IT",L1960*Settings!$C$11+L1960*Settings!$C$12,M1960*Settings!$C$16+M1960*Settings!$C$17+L1960*Settings!$C$18+L1960*Settings!$C$19+L1960*Settings!$C$20+L1960*Settings!$C$21*Settings!$C$22)</f>
        <v/>
      </c>
      <c r="O1960" s="23">
        <f>IF(B1960="IT",J1960/Settings!$C$13,0)</f>
        <v/>
      </c>
      <c r="P1960" s="23">
        <f>L1960+N1960+O1960</f>
        <v/>
      </c>
    </row>
    <row r="1961">
      <c r="A1961" s="5" t="inlineStr">
        <is>
          <t>E03010</t>
        </is>
      </c>
      <c r="B1961" s="5" t="inlineStr">
        <is>
          <t>IT</t>
        </is>
      </c>
      <c r="C1961" s="5" t="inlineStr">
        <is>
          <t>Finance</t>
        </is>
      </c>
      <c r="D1961" s="5" t="inlineStr">
        <is>
          <t>L1</t>
        </is>
      </c>
      <c r="E1961" s="5" t="n">
        <v>1</v>
      </c>
      <c r="F1961" s="5" t="n">
        <v>27750</v>
      </c>
      <c r="G1961" s="41" t="n">
        <v>44794</v>
      </c>
      <c r="H1961" s="41" t="n"/>
      <c r="I1961" s="42">
        <f>IF(H1961="",DATE(2099,12,31),H1961)</f>
        <v/>
      </c>
      <c r="J1961" s="23">
        <f>F1961*E1961</f>
        <v/>
      </c>
      <c r="K1961" s="23">
        <f>J1961*INDEX(Settings!$C$31:$C$36,MATCH(D1961,Settings!$B$31:$B$36,0))</f>
        <v/>
      </c>
      <c r="L1961" s="23">
        <f>J1961+K1961</f>
        <v/>
      </c>
      <c r="M1961" s="23">
        <f>MIN(L1961,Settings!$C$25)</f>
        <v/>
      </c>
      <c r="N1961" s="23">
        <f>IF(B1961="IT",L1961*Settings!$C$11+L1961*Settings!$C$12,M1961*Settings!$C$16+M1961*Settings!$C$17+L1961*Settings!$C$18+L1961*Settings!$C$19+L1961*Settings!$C$20+L1961*Settings!$C$21*Settings!$C$22)</f>
        <v/>
      </c>
      <c r="O1961" s="23">
        <f>IF(B1961="IT",J1961/Settings!$C$13,0)</f>
        <v/>
      </c>
      <c r="P1961" s="23">
        <f>L1961+N1961+O1961</f>
        <v/>
      </c>
    </row>
    <row r="1962">
      <c r="A1962" s="5" t="inlineStr">
        <is>
          <t>E03012</t>
        </is>
      </c>
      <c r="B1962" s="5" t="inlineStr">
        <is>
          <t>PL</t>
        </is>
      </c>
      <c r="C1962" s="5" t="inlineStr">
        <is>
          <t>HR</t>
        </is>
      </c>
      <c r="D1962" s="5" t="inlineStr">
        <is>
          <t>L1</t>
        </is>
      </c>
      <c r="E1962" s="5" t="n">
        <v>1</v>
      </c>
      <c r="F1962" s="5" t="n">
        <v>20800</v>
      </c>
      <c r="G1962" s="41" t="n">
        <v>42709</v>
      </c>
      <c r="H1962" s="41" t="n"/>
      <c r="I1962" s="42">
        <f>IF(H1962="",DATE(2099,12,31),H1962)</f>
        <v/>
      </c>
      <c r="J1962" s="23">
        <f>F1962*E1962</f>
        <v/>
      </c>
      <c r="K1962" s="23">
        <f>J1962*INDEX(Settings!$C$31:$C$36,MATCH(D1962,Settings!$B$31:$B$36,0))</f>
        <v/>
      </c>
      <c r="L1962" s="23">
        <f>J1962+K1962</f>
        <v/>
      </c>
      <c r="M1962" s="23">
        <f>MIN(L1962,Settings!$C$25)</f>
        <v/>
      </c>
      <c r="N1962" s="23">
        <f>IF(B1962="IT",L1962*Settings!$C$11+L1962*Settings!$C$12,M1962*Settings!$C$16+M1962*Settings!$C$17+L1962*Settings!$C$18+L1962*Settings!$C$19+L1962*Settings!$C$20+L1962*Settings!$C$21*Settings!$C$22)</f>
        <v/>
      </c>
      <c r="O1962" s="23">
        <f>IF(B1962="IT",J1962/Settings!$C$13,0)</f>
        <v/>
      </c>
      <c r="P1962" s="23">
        <f>L1962+N1962+O1962</f>
        <v/>
      </c>
    </row>
    <row r="1963">
      <c r="A1963" s="5" t="inlineStr">
        <is>
          <t>E03014</t>
        </is>
      </c>
      <c r="B1963" s="5" t="inlineStr">
        <is>
          <t>PL</t>
        </is>
      </c>
      <c r="C1963" s="5" t="inlineStr">
        <is>
          <t>Operations</t>
        </is>
      </c>
      <c r="D1963" s="5" t="inlineStr">
        <is>
          <t>L3</t>
        </is>
      </c>
      <c r="E1963" s="5" t="n">
        <v>1</v>
      </c>
      <c r="F1963" s="5" t="n">
        <v>29050</v>
      </c>
      <c r="G1963" s="41" t="n">
        <v>44828</v>
      </c>
      <c r="H1963" s="41" t="n">
        <v>46148</v>
      </c>
      <c r="I1963" s="42">
        <f>IF(H1963="",DATE(2099,12,31),H1963)</f>
        <v/>
      </c>
      <c r="J1963" s="23">
        <f>F1963*E1963</f>
        <v/>
      </c>
      <c r="K1963" s="23">
        <f>J1963*INDEX(Settings!$C$31:$C$36,MATCH(D1963,Settings!$B$31:$B$36,0))</f>
        <v/>
      </c>
      <c r="L1963" s="23">
        <f>J1963+K1963</f>
        <v/>
      </c>
      <c r="M1963" s="23">
        <f>MIN(L1963,Settings!$C$25)</f>
        <v/>
      </c>
      <c r="N1963" s="23">
        <f>IF(B1963="IT",L1963*Settings!$C$11+L1963*Settings!$C$12,M1963*Settings!$C$16+M1963*Settings!$C$17+L1963*Settings!$C$18+L1963*Settings!$C$19+L1963*Settings!$C$20+L1963*Settings!$C$21*Settings!$C$22)</f>
        <v/>
      </c>
      <c r="O1963" s="23">
        <f>IF(B1963="IT",J1963/Settings!$C$13,0)</f>
        <v/>
      </c>
      <c r="P1963" s="23">
        <f>L1963+N1963+O1963</f>
        <v/>
      </c>
    </row>
    <row r="1964">
      <c r="A1964" s="5" t="inlineStr">
        <is>
          <t>E03016</t>
        </is>
      </c>
      <c r="B1964" s="5" t="inlineStr">
        <is>
          <t>PL</t>
        </is>
      </c>
      <c r="C1964" s="5" t="inlineStr">
        <is>
          <t>Customer Service</t>
        </is>
      </c>
      <c r="D1964" s="5" t="inlineStr">
        <is>
          <t>L3</t>
        </is>
      </c>
      <c r="E1964" s="5" t="n">
        <v>1</v>
      </c>
      <c r="F1964" s="5" t="n">
        <v>29050</v>
      </c>
      <c r="G1964" s="41" t="n">
        <v>45782</v>
      </c>
      <c r="H1964" s="41" t="n"/>
      <c r="I1964" s="42">
        <f>IF(H1964="",DATE(2099,12,31),H1964)</f>
        <v/>
      </c>
      <c r="J1964" s="23">
        <f>F1964*E1964</f>
        <v/>
      </c>
      <c r="K1964" s="23">
        <f>J1964*INDEX(Settings!$C$31:$C$36,MATCH(D1964,Settings!$B$31:$B$36,0))</f>
        <v/>
      </c>
      <c r="L1964" s="23">
        <f>J1964+K1964</f>
        <v/>
      </c>
      <c r="M1964" s="23">
        <f>MIN(L1964,Settings!$C$25)</f>
        <v/>
      </c>
      <c r="N1964" s="23">
        <f>IF(B1964="IT",L1964*Settings!$C$11+L1964*Settings!$C$12,M1964*Settings!$C$16+M1964*Settings!$C$17+L1964*Settings!$C$18+L1964*Settings!$C$19+L1964*Settings!$C$20+L1964*Settings!$C$21*Settings!$C$22)</f>
        <v/>
      </c>
      <c r="O1964" s="23">
        <f>IF(B1964="IT",J1964/Settings!$C$13,0)</f>
        <v/>
      </c>
      <c r="P1964" s="23">
        <f>L1964+N1964+O1964</f>
        <v/>
      </c>
    </row>
    <row r="1965">
      <c r="A1965" s="5" t="inlineStr">
        <is>
          <t>E03017</t>
        </is>
      </c>
      <c r="B1965" s="5" t="inlineStr">
        <is>
          <t>PL</t>
        </is>
      </c>
      <c r="C1965" s="5" t="inlineStr">
        <is>
          <t>Sales</t>
        </is>
      </c>
      <c r="D1965" s="5" t="inlineStr">
        <is>
          <t>L2</t>
        </is>
      </c>
      <c r="E1965" s="5" t="n">
        <v>1</v>
      </c>
      <c r="F1965" s="5" t="n">
        <v>26500</v>
      </c>
      <c r="G1965" s="41" t="n">
        <v>44140</v>
      </c>
      <c r="H1965" s="41" t="n"/>
      <c r="I1965" s="42">
        <f>IF(H1965="",DATE(2099,12,31),H1965)</f>
        <v/>
      </c>
      <c r="J1965" s="23">
        <f>F1965*E1965</f>
        <v/>
      </c>
      <c r="K1965" s="23">
        <f>J1965*INDEX(Settings!$C$31:$C$36,MATCH(D1965,Settings!$B$31:$B$36,0))</f>
        <v/>
      </c>
      <c r="L1965" s="23">
        <f>J1965+K1965</f>
        <v/>
      </c>
      <c r="M1965" s="23">
        <f>MIN(L1965,Settings!$C$25)</f>
        <v/>
      </c>
      <c r="N1965" s="23">
        <f>IF(B1965="IT",L1965*Settings!$C$11+L1965*Settings!$C$12,M1965*Settings!$C$16+M1965*Settings!$C$17+L1965*Settings!$C$18+L1965*Settings!$C$19+L1965*Settings!$C$20+L1965*Settings!$C$21*Settings!$C$22)</f>
        <v/>
      </c>
      <c r="O1965" s="23">
        <f>IF(B1965="IT",J1965/Settings!$C$13,0)</f>
        <v/>
      </c>
      <c r="P1965" s="23">
        <f>L1965+N1965+O1965</f>
        <v/>
      </c>
    </row>
    <row r="1966">
      <c r="A1966" s="5" t="inlineStr">
        <is>
          <t>E03018</t>
        </is>
      </c>
      <c r="B1966" s="5" t="inlineStr">
        <is>
          <t>IT</t>
        </is>
      </c>
      <c r="C1966" s="5" t="inlineStr">
        <is>
          <t>Customer Service</t>
        </is>
      </c>
      <c r="D1966" s="5" t="inlineStr">
        <is>
          <t>L3</t>
        </is>
      </c>
      <c r="E1966" s="5" t="n">
        <v>1</v>
      </c>
      <c r="F1966" s="5" t="n">
        <v>38250</v>
      </c>
      <c r="G1966" s="41" t="n">
        <v>43476</v>
      </c>
      <c r="H1966" s="41" t="n"/>
      <c r="I1966" s="42">
        <f>IF(H1966="",DATE(2099,12,31),H1966)</f>
        <v/>
      </c>
      <c r="J1966" s="23">
        <f>F1966*E1966</f>
        <v/>
      </c>
      <c r="K1966" s="23">
        <f>J1966*INDEX(Settings!$C$31:$C$36,MATCH(D1966,Settings!$B$31:$B$36,0))</f>
        <v/>
      </c>
      <c r="L1966" s="23">
        <f>J1966+K1966</f>
        <v/>
      </c>
      <c r="M1966" s="23">
        <f>MIN(L1966,Settings!$C$25)</f>
        <v/>
      </c>
      <c r="N1966" s="23">
        <f>IF(B1966="IT",L1966*Settings!$C$11+L1966*Settings!$C$12,M1966*Settings!$C$16+M1966*Settings!$C$17+L1966*Settings!$C$18+L1966*Settings!$C$19+L1966*Settings!$C$20+L1966*Settings!$C$21*Settings!$C$22)</f>
        <v/>
      </c>
      <c r="O1966" s="23">
        <f>IF(B1966="IT",J1966/Settings!$C$13,0)</f>
        <v/>
      </c>
      <c r="P1966" s="23">
        <f>L1966+N1966+O1966</f>
        <v/>
      </c>
    </row>
    <row r="1967">
      <c r="A1967" s="5" t="inlineStr">
        <is>
          <t>E03019</t>
        </is>
      </c>
      <c r="B1967" s="5" t="inlineStr">
        <is>
          <t>IT</t>
        </is>
      </c>
      <c r="C1967" s="5" t="inlineStr">
        <is>
          <t>Tech</t>
        </is>
      </c>
      <c r="D1967" s="5" t="inlineStr">
        <is>
          <t>L2</t>
        </is>
      </c>
      <c r="E1967" s="5" t="n">
        <v>1</v>
      </c>
      <c r="F1967" s="5" t="n">
        <v>45000</v>
      </c>
      <c r="G1967" s="41" t="n">
        <v>43998</v>
      </c>
      <c r="H1967" s="41" t="n"/>
      <c r="I1967" s="42">
        <f>IF(H1967="",DATE(2099,12,31),H1967)</f>
        <v/>
      </c>
      <c r="J1967" s="23">
        <f>F1967*E1967</f>
        <v/>
      </c>
      <c r="K1967" s="23">
        <f>J1967*INDEX(Settings!$C$31:$C$36,MATCH(D1967,Settings!$B$31:$B$36,0))</f>
        <v/>
      </c>
      <c r="L1967" s="23">
        <f>J1967+K1967</f>
        <v/>
      </c>
      <c r="M1967" s="23">
        <f>MIN(L1967,Settings!$C$25)</f>
        <v/>
      </c>
      <c r="N1967" s="23">
        <f>IF(B1967="IT",L1967*Settings!$C$11+L1967*Settings!$C$12,M1967*Settings!$C$16+M1967*Settings!$C$17+L1967*Settings!$C$18+L1967*Settings!$C$19+L1967*Settings!$C$20+L1967*Settings!$C$21*Settings!$C$22)</f>
        <v/>
      </c>
      <c r="O1967" s="23">
        <f>IF(B1967="IT",J1967/Settings!$C$13,0)</f>
        <v/>
      </c>
      <c r="P1967" s="23">
        <f>L1967+N1967+O1967</f>
        <v/>
      </c>
    </row>
    <row r="1968">
      <c r="A1968" s="5" t="inlineStr">
        <is>
          <t>E03020</t>
        </is>
      </c>
      <c r="B1968" s="5" t="inlineStr">
        <is>
          <t>PL</t>
        </is>
      </c>
      <c r="C1968" s="5" t="inlineStr">
        <is>
          <t>Tech</t>
        </is>
      </c>
      <c r="D1968" s="5" t="inlineStr">
        <is>
          <t>L3</t>
        </is>
      </c>
      <c r="E1968" s="5" t="n">
        <v>1</v>
      </c>
      <c r="F1968" s="5" t="n">
        <v>39050</v>
      </c>
      <c r="G1968" s="41" t="n">
        <v>45597</v>
      </c>
      <c r="H1968" s="41" t="n"/>
      <c r="I1968" s="42">
        <f>IF(H1968="",DATE(2099,12,31),H1968)</f>
        <v/>
      </c>
      <c r="J1968" s="23">
        <f>F1968*E1968</f>
        <v/>
      </c>
      <c r="K1968" s="23">
        <f>J1968*INDEX(Settings!$C$31:$C$36,MATCH(D1968,Settings!$B$31:$B$36,0))</f>
        <v/>
      </c>
      <c r="L1968" s="23">
        <f>J1968+K1968</f>
        <v/>
      </c>
      <c r="M1968" s="23">
        <f>MIN(L1968,Settings!$C$25)</f>
        <v/>
      </c>
      <c r="N1968" s="23">
        <f>IF(B1968="IT",L1968*Settings!$C$11+L1968*Settings!$C$12,M1968*Settings!$C$16+M1968*Settings!$C$17+L1968*Settings!$C$18+L1968*Settings!$C$19+L1968*Settings!$C$20+L1968*Settings!$C$21*Settings!$C$22)</f>
        <v/>
      </c>
      <c r="O1968" s="23">
        <f>IF(B1968="IT",J1968/Settings!$C$13,0)</f>
        <v/>
      </c>
      <c r="P1968" s="23">
        <f>L1968+N1968+O1968</f>
        <v/>
      </c>
    </row>
    <row r="1969">
      <c r="A1969" s="5" t="inlineStr">
        <is>
          <t>E03021</t>
        </is>
      </c>
      <c r="B1969" s="5" t="inlineStr">
        <is>
          <t>PL</t>
        </is>
      </c>
      <c r="C1969" s="5" t="inlineStr">
        <is>
          <t>Operations</t>
        </is>
      </c>
      <c r="D1969" s="5" t="inlineStr">
        <is>
          <t>L2</t>
        </is>
      </c>
      <c r="E1969" s="5" t="n">
        <v>1</v>
      </c>
      <c r="F1969" s="5" t="n">
        <v>21700</v>
      </c>
      <c r="G1969" s="41" t="n">
        <v>44905</v>
      </c>
      <c r="H1969" s="41" t="n">
        <v>45841</v>
      </c>
      <c r="I1969" s="42">
        <f>IF(H1969="",DATE(2099,12,31),H1969)</f>
        <v/>
      </c>
      <c r="J1969" s="23">
        <f>F1969*E1969</f>
        <v/>
      </c>
      <c r="K1969" s="23">
        <f>J1969*INDEX(Settings!$C$31:$C$36,MATCH(D1969,Settings!$B$31:$B$36,0))</f>
        <v/>
      </c>
      <c r="L1969" s="23">
        <f>J1969+K1969</f>
        <v/>
      </c>
      <c r="M1969" s="23">
        <f>MIN(L1969,Settings!$C$25)</f>
        <v/>
      </c>
      <c r="N1969" s="23">
        <f>IF(B1969="IT",L1969*Settings!$C$11+L1969*Settings!$C$12,M1969*Settings!$C$16+M1969*Settings!$C$17+L1969*Settings!$C$18+L1969*Settings!$C$19+L1969*Settings!$C$20+L1969*Settings!$C$21*Settings!$C$22)</f>
        <v/>
      </c>
      <c r="O1969" s="23">
        <f>IF(B1969="IT",J1969/Settings!$C$13,0)</f>
        <v/>
      </c>
      <c r="P1969" s="23">
        <f>L1969+N1969+O1969</f>
        <v/>
      </c>
    </row>
    <row r="1970">
      <c r="A1970" s="5" t="inlineStr">
        <is>
          <t>E03022</t>
        </is>
      </c>
      <c r="B1970" s="5" t="inlineStr">
        <is>
          <t>IT</t>
        </is>
      </c>
      <c r="C1970" s="5" t="inlineStr">
        <is>
          <t>Tech</t>
        </is>
      </c>
      <c r="D1970" s="5" t="inlineStr">
        <is>
          <t>L3</t>
        </is>
      </c>
      <c r="E1970" s="5" t="n">
        <v>1</v>
      </c>
      <c r="F1970" s="5" t="n">
        <v>52650</v>
      </c>
      <c r="G1970" s="41" t="n">
        <v>45769</v>
      </c>
      <c r="H1970" s="41" t="n"/>
      <c r="I1970" s="42">
        <f>IF(H1970="",DATE(2099,12,31),H1970)</f>
        <v/>
      </c>
      <c r="J1970" s="23">
        <f>F1970*E1970</f>
        <v/>
      </c>
      <c r="K1970" s="23">
        <f>J1970*INDEX(Settings!$C$31:$C$36,MATCH(D1970,Settings!$B$31:$B$36,0))</f>
        <v/>
      </c>
      <c r="L1970" s="23">
        <f>J1970+K1970</f>
        <v/>
      </c>
      <c r="M1970" s="23">
        <f>MIN(L1970,Settings!$C$25)</f>
        <v/>
      </c>
      <c r="N1970" s="23">
        <f>IF(B1970="IT",L1970*Settings!$C$11+L1970*Settings!$C$12,M1970*Settings!$C$16+M1970*Settings!$C$17+L1970*Settings!$C$18+L1970*Settings!$C$19+L1970*Settings!$C$20+L1970*Settings!$C$21*Settings!$C$22)</f>
        <v/>
      </c>
      <c r="O1970" s="23">
        <f>IF(B1970="IT",J1970/Settings!$C$13,0)</f>
        <v/>
      </c>
      <c r="P1970" s="23">
        <f>L1970+N1970+O1970</f>
        <v/>
      </c>
    </row>
    <row r="1971">
      <c r="A1971" s="5" t="inlineStr">
        <is>
          <t>E03024</t>
        </is>
      </c>
      <c r="B1971" s="5" t="inlineStr">
        <is>
          <t>PL</t>
        </is>
      </c>
      <c r="C1971" s="5" t="inlineStr">
        <is>
          <t>Operations</t>
        </is>
      </c>
      <c r="D1971" s="5" t="inlineStr">
        <is>
          <t>L1</t>
        </is>
      </c>
      <c r="E1971" s="5" t="n">
        <v>1</v>
      </c>
      <c r="F1971" s="5" t="n">
        <v>20550</v>
      </c>
      <c r="G1971" s="41" t="n">
        <v>46035</v>
      </c>
      <c r="H1971" s="41" t="n"/>
      <c r="I1971" s="42">
        <f>IF(H1971="",DATE(2099,12,31),H1971)</f>
        <v/>
      </c>
      <c r="J1971" s="23">
        <f>F1971*E1971</f>
        <v/>
      </c>
      <c r="K1971" s="23">
        <f>J1971*INDEX(Settings!$C$31:$C$36,MATCH(D1971,Settings!$B$31:$B$36,0))</f>
        <v/>
      </c>
      <c r="L1971" s="23">
        <f>J1971+K1971</f>
        <v/>
      </c>
      <c r="M1971" s="23">
        <f>MIN(L1971,Settings!$C$25)</f>
        <v/>
      </c>
      <c r="N1971" s="23">
        <f>IF(B1971="IT",L1971*Settings!$C$11+L1971*Settings!$C$12,M1971*Settings!$C$16+M1971*Settings!$C$17+L1971*Settings!$C$18+L1971*Settings!$C$19+L1971*Settings!$C$20+L1971*Settings!$C$21*Settings!$C$22)</f>
        <v/>
      </c>
      <c r="O1971" s="23">
        <f>IF(B1971="IT",J1971/Settings!$C$13,0)</f>
        <v/>
      </c>
      <c r="P1971" s="23">
        <f>L1971+N1971+O1971</f>
        <v/>
      </c>
    </row>
    <row r="1972">
      <c r="A1972" s="5" t="inlineStr">
        <is>
          <t>E03025</t>
        </is>
      </c>
      <c r="B1972" s="5" t="inlineStr">
        <is>
          <t>IT</t>
        </is>
      </c>
      <c r="C1972" s="5" t="inlineStr">
        <is>
          <t>Customer Service</t>
        </is>
      </c>
      <c r="D1972" s="5" t="inlineStr">
        <is>
          <t>L2</t>
        </is>
      </c>
      <c r="E1972" s="5" t="n">
        <v>1</v>
      </c>
      <c r="F1972" s="5" t="n">
        <v>27400</v>
      </c>
      <c r="G1972" s="41" t="n">
        <v>43231</v>
      </c>
      <c r="H1972" s="41" t="n"/>
      <c r="I1972" s="42">
        <f>IF(H1972="",DATE(2099,12,31),H1972)</f>
        <v/>
      </c>
      <c r="J1972" s="23">
        <f>F1972*E1972</f>
        <v/>
      </c>
      <c r="K1972" s="23">
        <f>J1972*INDEX(Settings!$C$31:$C$36,MATCH(D1972,Settings!$B$31:$B$36,0))</f>
        <v/>
      </c>
      <c r="L1972" s="23">
        <f>J1972+K1972</f>
        <v/>
      </c>
      <c r="M1972" s="23">
        <f>MIN(L1972,Settings!$C$25)</f>
        <v/>
      </c>
      <c r="N1972" s="23">
        <f>IF(B1972="IT",L1972*Settings!$C$11+L1972*Settings!$C$12,M1972*Settings!$C$16+M1972*Settings!$C$17+L1972*Settings!$C$18+L1972*Settings!$C$19+L1972*Settings!$C$20+L1972*Settings!$C$21*Settings!$C$22)</f>
        <v/>
      </c>
      <c r="O1972" s="23">
        <f>IF(B1972="IT",J1972/Settings!$C$13,0)</f>
        <v/>
      </c>
      <c r="P1972" s="23">
        <f>L1972+N1972+O1972</f>
        <v/>
      </c>
    </row>
    <row r="1973">
      <c r="A1973" s="5" t="inlineStr">
        <is>
          <t>E03026</t>
        </is>
      </c>
      <c r="B1973" s="5" t="inlineStr">
        <is>
          <t>IT</t>
        </is>
      </c>
      <c r="C1973" s="5" t="inlineStr">
        <is>
          <t>Tech</t>
        </is>
      </c>
      <c r="D1973" s="5" t="inlineStr">
        <is>
          <t>L2</t>
        </is>
      </c>
      <c r="E1973" s="5" t="n">
        <v>1</v>
      </c>
      <c r="F1973" s="5" t="n">
        <v>43100</v>
      </c>
      <c r="G1973" s="41" t="n">
        <v>44154</v>
      </c>
      <c r="H1973" s="41" t="n"/>
      <c r="I1973" s="42">
        <f>IF(H1973="",DATE(2099,12,31),H1973)</f>
        <v/>
      </c>
      <c r="J1973" s="23">
        <f>F1973*E1973</f>
        <v/>
      </c>
      <c r="K1973" s="23">
        <f>J1973*INDEX(Settings!$C$31:$C$36,MATCH(D1973,Settings!$B$31:$B$36,0))</f>
        <v/>
      </c>
      <c r="L1973" s="23">
        <f>J1973+K1973</f>
        <v/>
      </c>
      <c r="M1973" s="23">
        <f>MIN(L1973,Settings!$C$25)</f>
        <v/>
      </c>
      <c r="N1973" s="23">
        <f>IF(B1973="IT",L1973*Settings!$C$11+L1973*Settings!$C$12,M1973*Settings!$C$16+M1973*Settings!$C$17+L1973*Settings!$C$18+L1973*Settings!$C$19+L1973*Settings!$C$20+L1973*Settings!$C$21*Settings!$C$22)</f>
        <v/>
      </c>
      <c r="O1973" s="23">
        <f>IF(B1973="IT",J1973/Settings!$C$13,0)</f>
        <v/>
      </c>
      <c r="P1973" s="23">
        <f>L1973+N1973+O1973</f>
        <v/>
      </c>
    </row>
    <row r="1974">
      <c r="A1974" s="5" t="inlineStr">
        <is>
          <t>E03028</t>
        </is>
      </c>
      <c r="B1974" s="5" t="inlineStr">
        <is>
          <t>PL</t>
        </is>
      </c>
      <c r="C1974" s="5" t="inlineStr">
        <is>
          <t>Finance</t>
        </is>
      </c>
      <c r="D1974" s="5" t="inlineStr">
        <is>
          <t>L5</t>
        </is>
      </c>
      <c r="E1974" s="5" t="n">
        <v>1</v>
      </c>
      <c r="F1974" s="5" t="n">
        <v>76700</v>
      </c>
      <c r="G1974" s="41" t="n">
        <v>43571</v>
      </c>
      <c r="H1974" s="41" t="n"/>
      <c r="I1974" s="42">
        <f>IF(H1974="",DATE(2099,12,31),H1974)</f>
        <v/>
      </c>
      <c r="J1974" s="23">
        <f>F1974*E1974</f>
        <v/>
      </c>
      <c r="K1974" s="23">
        <f>J1974*INDEX(Settings!$C$31:$C$36,MATCH(D1974,Settings!$B$31:$B$36,0))</f>
        <v/>
      </c>
      <c r="L1974" s="23">
        <f>J1974+K1974</f>
        <v/>
      </c>
      <c r="M1974" s="23">
        <f>MIN(L1974,Settings!$C$25)</f>
        <v/>
      </c>
      <c r="N1974" s="23">
        <f>IF(B1974="IT",L1974*Settings!$C$11+L1974*Settings!$C$12,M1974*Settings!$C$16+M1974*Settings!$C$17+L1974*Settings!$C$18+L1974*Settings!$C$19+L1974*Settings!$C$20+L1974*Settings!$C$21*Settings!$C$22)</f>
        <v/>
      </c>
      <c r="O1974" s="23">
        <f>IF(B1974="IT",J1974/Settings!$C$13,0)</f>
        <v/>
      </c>
      <c r="P1974" s="23">
        <f>L1974+N1974+O1974</f>
        <v/>
      </c>
    </row>
    <row r="1975">
      <c r="A1975" s="5" t="inlineStr">
        <is>
          <t>E03034</t>
        </is>
      </c>
      <c r="B1975" s="5" t="inlineStr">
        <is>
          <t>IT</t>
        </is>
      </c>
      <c r="C1975" s="5" t="inlineStr">
        <is>
          <t>Customer Service</t>
        </is>
      </c>
      <c r="D1975" s="5" t="inlineStr">
        <is>
          <t>L6</t>
        </is>
      </c>
      <c r="E1975" s="5" t="n">
        <v>1</v>
      </c>
      <c r="F1975" s="5" t="n">
        <v>68950</v>
      </c>
      <c r="G1975" s="41" t="n">
        <v>45659</v>
      </c>
      <c r="H1975" s="41" t="n"/>
      <c r="I1975" s="42">
        <f>IF(H1975="",DATE(2099,12,31),H1975)</f>
        <v/>
      </c>
      <c r="J1975" s="23">
        <f>F1975*E1975</f>
        <v/>
      </c>
      <c r="K1975" s="23">
        <f>J1975*INDEX(Settings!$C$31:$C$36,MATCH(D1975,Settings!$B$31:$B$36,0))</f>
        <v/>
      </c>
      <c r="L1975" s="23">
        <f>J1975+K1975</f>
        <v/>
      </c>
      <c r="M1975" s="23">
        <f>MIN(L1975,Settings!$C$25)</f>
        <v/>
      </c>
      <c r="N1975" s="23">
        <f>IF(B1975="IT",L1975*Settings!$C$11+L1975*Settings!$C$12,M1975*Settings!$C$16+M1975*Settings!$C$17+L1975*Settings!$C$18+L1975*Settings!$C$19+L1975*Settings!$C$20+L1975*Settings!$C$21*Settings!$C$22)</f>
        <v/>
      </c>
      <c r="O1975" s="23">
        <f>IF(B1975="IT",J1975/Settings!$C$13,0)</f>
        <v/>
      </c>
      <c r="P1975" s="23">
        <f>L1975+N1975+O1975</f>
        <v/>
      </c>
    </row>
    <row r="1976">
      <c r="A1976" s="5" t="inlineStr">
        <is>
          <t>E03037</t>
        </is>
      </c>
      <c r="B1976" s="5" t="inlineStr">
        <is>
          <t>PL</t>
        </is>
      </c>
      <c r="C1976" s="5" t="inlineStr">
        <is>
          <t>Tech</t>
        </is>
      </c>
      <c r="D1976" s="5" t="inlineStr">
        <is>
          <t>L2</t>
        </is>
      </c>
      <c r="E1976" s="5" t="n">
        <v>1</v>
      </c>
      <c r="F1976" s="5" t="n">
        <v>35800</v>
      </c>
      <c r="G1976" s="41" t="n">
        <v>45553</v>
      </c>
      <c r="H1976" s="41" t="n"/>
      <c r="I1976" s="42">
        <f>IF(H1976="",DATE(2099,12,31),H1976)</f>
        <v/>
      </c>
      <c r="J1976" s="23">
        <f>F1976*E1976</f>
        <v/>
      </c>
      <c r="K1976" s="23">
        <f>J1976*INDEX(Settings!$C$31:$C$36,MATCH(D1976,Settings!$B$31:$B$36,0))</f>
        <v/>
      </c>
      <c r="L1976" s="23">
        <f>J1976+K1976</f>
        <v/>
      </c>
      <c r="M1976" s="23">
        <f>MIN(L1976,Settings!$C$25)</f>
        <v/>
      </c>
      <c r="N1976" s="23">
        <f>IF(B1976="IT",L1976*Settings!$C$11+L1976*Settings!$C$12,M1976*Settings!$C$16+M1976*Settings!$C$17+L1976*Settings!$C$18+L1976*Settings!$C$19+L1976*Settings!$C$20+L1976*Settings!$C$21*Settings!$C$22)</f>
        <v/>
      </c>
      <c r="O1976" s="23">
        <f>IF(B1976="IT",J1976/Settings!$C$13,0)</f>
        <v/>
      </c>
      <c r="P1976" s="23">
        <f>L1976+N1976+O1976</f>
        <v/>
      </c>
    </row>
    <row r="1977">
      <c r="A1977" s="5" t="inlineStr">
        <is>
          <t>E03038</t>
        </is>
      </c>
      <c r="B1977" s="5" t="inlineStr">
        <is>
          <t>PL</t>
        </is>
      </c>
      <c r="C1977" s="5" t="inlineStr">
        <is>
          <t>Operations</t>
        </is>
      </c>
      <c r="D1977" s="5" t="inlineStr">
        <is>
          <t>L2</t>
        </is>
      </c>
      <c r="E1977" s="5" t="n">
        <v>1</v>
      </c>
      <c r="F1977" s="5" t="n">
        <v>19400</v>
      </c>
      <c r="G1977" s="41" t="n">
        <v>46099</v>
      </c>
      <c r="H1977" s="41" t="n"/>
      <c r="I1977" s="42">
        <f>IF(H1977="",DATE(2099,12,31),H1977)</f>
        <v/>
      </c>
      <c r="J1977" s="23">
        <f>F1977*E1977</f>
        <v/>
      </c>
      <c r="K1977" s="23">
        <f>J1977*INDEX(Settings!$C$31:$C$36,MATCH(D1977,Settings!$B$31:$B$36,0))</f>
        <v/>
      </c>
      <c r="L1977" s="23">
        <f>J1977+K1977</f>
        <v/>
      </c>
      <c r="M1977" s="23">
        <f>MIN(L1977,Settings!$C$25)</f>
        <v/>
      </c>
      <c r="N1977" s="23">
        <f>IF(B1977="IT",L1977*Settings!$C$11+L1977*Settings!$C$12,M1977*Settings!$C$16+M1977*Settings!$C$17+L1977*Settings!$C$18+L1977*Settings!$C$19+L1977*Settings!$C$20+L1977*Settings!$C$21*Settings!$C$22)</f>
        <v/>
      </c>
      <c r="O1977" s="23">
        <f>IF(B1977="IT",J1977/Settings!$C$13,0)</f>
        <v/>
      </c>
      <c r="P1977" s="23">
        <f>L1977+N1977+O1977</f>
        <v/>
      </c>
    </row>
    <row r="1978">
      <c r="A1978" s="5" t="inlineStr">
        <is>
          <t>E03039</t>
        </is>
      </c>
      <c r="B1978" s="5" t="inlineStr">
        <is>
          <t>IT</t>
        </is>
      </c>
      <c r="C1978" s="5" t="inlineStr">
        <is>
          <t>Finance</t>
        </is>
      </c>
      <c r="D1978" s="5" t="inlineStr">
        <is>
          <t>L6</t>
        </is>
      </c>
      <c r="E1978" s="5" t="n">
        <v>1</v>
      </c>
      <c r="F1978" s="5" t="n">
        <v>110100</v>
      </c>
      <c r="G1978" s="41" t="n">
        <v>43812</v>
      </c>
      <c r="H1978" s="41" t="n"/>
      <c r="I1978" s="42">
        <f>IF(H1978="",DATE(2099,12,31),H1978)</f>
        <v/>
      </c>
      <c r="J1978" s="23">
        <f>F1978*E1978</f>
        <v/>
      </c>
      <c r="K1978" s="23">
        <f>J1978*INDEX(Settings!$C$31:$C$36,MATCH(D1978,Settings!$B$31:$B$36,0))</f>
        <v/>
      </c>
      <c r="L1978" s="23">
        <f>J1978+K1978</f>
        <v/>
      </c>
      <c r="M1978" s="23">
        <f>MIN(L1978,Settings!$C$25)</f>
        <v/>
      </c>
      <c r="N1978" s="23">
        <f>IF(B1978="IT",L1978*Settings!$C$11+L1978*Settings!$C$12,M1978*Settings!$C$16+M1978*Settings!$C$17+L1978*Settings!$C$18+L1978*Settings!$C$19+L1978*Settings!$C$20+L1978*Settings!$C$21*Settings!$C$22)</f>
        <v/>
      </c>
      <c r="O1978" s="23">
        <f>IF(B1978="IT",J1978/Settings!$C$13,0)</f>
        <v/>
      </c>
      <c r="P1978" s="23">
        <f>L1978+N1978+O1978</f>
        <v/>
      </c>
    </row>
    <row r="1979">
      <c r="A1979" s="5" t="inlineStr">
        <is>
          <t>E03040</t>
        </is>
      </c>
      <c r="B1979" s="5" t="inlineStr">
        <is>
          <t>IT</t>
        </is>
      </c>
      <c r="C1979" s="5" t="inlineStr">
        <is>
          <t>Customer Service</t>
        </is>
      </c>
      <c r="D1979" s="5" t="inlineStr">
        <is>
          <t>L6</t>
        </is>
      </c>
      <c r="E1979" s="5" t="n">
        <v>1</v>
      </c>
      <c r="F1979" s="5" t="n">
        <v>106250</v>
      </c>
      <c r="G1979" s="41" t="n">
        <v>42045</v>
      </c>
      <c r="H1979" s="41" t="n">
        <v>45917</v>
      </c>
      <c r="I1979" s="42">
        <f>IF(H1979="",DATE(2099,12,31),H1979)</f>
        <v/>
      </c>
      <c r="J1979" s="23">
        <f>F1979*E1979</f>
        <v/>
      </c>
      <c r="K1979" s="23">
        <f>J1979*INDEX(Settings!$C$31:$C$36,MATCH(D1979,Settings!$B$31:$B$36,0))</f>
        <v/>
      </c>
      <c r="L1979" s="23">
        <f>J1979+K1979</f>
        <v/>
      </c>
      <c r="M1979" s="23">
        <f>MIN(L1979,Settings!$C$25)</f>
        <v/>
      </c>
      <c r="N1979" s="23">
        <f>IF(B1979="IT",L1979*Settings!$C$11+L1979*Settings!$C$12,M1979*Settings!$C$16+M1979*Settings!$C$17+L1979*Settings!$C$18+L1979*Settings!$C$19+L1979*Settings!$C$20+L1979*Settings!$C$21*Settings!$C$22)</f>
        <v/>
      </c>
      <c r="O1979" s="23">
        <f>IF(B1979="IT",J1979/Settings!$C$13,0)</f>
        <v/>
      </c>
      <c r="P1979" s="23">
        <f>L1979+N1979+O1979</f>
        <v/>
      </c>
    </row>
    <row r="1980">
      <c r="A1980" s="5" t="inlineStr">
        <is>
          <t>E03041</t>
        </is>
      </c>
      <c r="B1980" s="5" t="inlineStr">
        <is>
          <t>PL</t>
        </is>
      </c>
      <c r="C1980" s="5" t="inlineStr">
        <is>
          <t>Customer Service</t>
        </is>
      </c>
      <c r="D1980" s="5" t="inlineStr">
        <is>
          <t>L3</t>
        </is>
      </c>
      <c r="E1980" s="5" t="n">
        <v>1</v>
      </c>
      <c r="F1980" s="5" t="n">
        <v>23050</v>
      </c>
      <c r="G1980" s="41" t="n">
        <v>46083</v>
      </c>
      <c r="H1980" s="41" t="n"/>
      <c r="I1980" s="42">
        <f>IF(H1980="",DATE(2099,12,31),H1980)</f>
        <v/>
      </c>
      <c r="J1980" s="23">
        <f>F1980*E1980</f>
        <v/>
      </c>
      <c r="K1980" s="23">
        <f>J1980*INDEX(Settings!$C$31:$C$36,MATCH(D1980,Settings!$B$31:$B$36,0))</f>
        <v/>
      </c>
      <c r="L1980" s="23">
        <f>J1980+K1980</f>
        <v/>
      </c>
      <c r="M1980" s="23">
        <f>MIN(L1980,Settings!$C$25)</f>
        <v/>
      </c>
      <c r="N1980" s="23">
        <f>IF(B1980="IT",L1980*Settings!$C$11+L1980*Settings!$C$12,M1980*Settings!$C$16+M1980*Settings!$C$17+L1980*Settings!$C$18+L1980*Settings!$C$19+L1980*Settings!$C$20+L1980*Settings!$C$21*Settings!$C$22)</f>
        <v/>
      </c>
      <c r="O1980" s="23">
        <f>IF(B1980="IT",J1980/Settings!$C$13,0)</f>
        <v/>
      </c>
      <c r="P1980" s="23">
        <f>L1980+N1980+O1980</f>
        <v/>
      </c>
    </row>
    <row r="1981">
      <c r="A1981" s="5" t="inlineStr">
        <is>
          <t>E03043</t>
        </is>
      </c>
      <c r="B1981" s="5" t="inlineStr">
        <is>
          <t>IT</t>
        </is>
      </c>
      <c r="C1981" s="5" t="inlineStr">
        <is>
          <t>Operations</t>
        </is>
      </c>
      <c r="D1981" s="5" t="inlineStr">
        <is>
          <t>L3</t>
        </is>
      </c>
      <c r="E1981" s="5" t="n">
        <v>1</v>
      </c>
      <c r="F1981" s="5" t="n">
        <v>40450</v>
      </c>
      <c r="G1981" s="41" t="n">
        <v>43646</v>
      </c>
      <c r="H1981" s="41" t="n"/>
      <c r="I1981" s="42">
        <f>IF(H1981="",DATE(2099,12,31),H1981)</f>
        <v/>
      </c>
      <c r="J1981" s="23">
        <f>F1981*E1981</f>
        <v/>
      </c>
      <c r="K1981" s="23">
        <f>J1981*INDEX(Settings!$C$31:$C$36,MATCH(D1981,Settings!$B$31:$B$36,0))</f>
        <v/>
      </c>
      <c r="L1981" s="23">
        <f>J1981+K1981</f>
        <v/>
      </c>
      <c r="M1981" s="23">
        <f>MIN(L1981,Settings!$C$25)</f>
        <v/>
      </c>
      <c r="N1981" s="23">
        <f>IF(B1981="IT",L1981*Settings!$C$11+L1981*Settings!$C$12,M1981*Settings!$C$16+M1981*Settings!$C$17+L1981*Settings!$C$18+L1981*Settings!$C$19+L1981*Settings!$C$20+L1981*Settings!$C$21*Settings!$C$22)</f>
        <v/>
      </c>
      <c r="O1981" s="23">
        <f>IF(B1981="IT",J1981/Settings!$C$13,0)</f>
        <v/>
      </c>
      <c r="P1981" s="23">
        <f>L1981+N1981+O1981</f>
        <v/>
      </c>
    </row>
    <row r="1982">
      <c r="A1982" s="5" t="inlineStr">
        <is>
          <t>E03044</t>
        </is>
      </c>
      <c r="B1982" s="5" t="inlineStr">
        <is>
          <t>IT</t>
        </is>
      </c>
      <c r="C1982" s="5" t="inlineStr">
        <is>
          <t>Tech</t>
        </is>
      </c>
      <c r="D1982" s="5" t="inlineStr">
        <is>
          <t>L3</t>
        </is>
      </c>
      <c r="E1982" s="5" t="n">
        <v>1</v>
      </c>
      <c r="F1982" s="5" t="n">
        <v>42250</v>
      </c>
      <c r="G1982" s="41" t="n">
        <v>45871</v>
      </c>
      <c r="H1982" s="41" t="n">
        <v>46034</v>
      </c>
      <c r="I1982" s="42">
        <f>IF(H1982="",DATE(2099,12,31),H1982)</f>
        <v/>
      </c>
      <c r="J1982" s="23">
        <f>F1982*E1982</f>
        <v/>
      </c>
      <c r="K1982" s="23">
        <f>J1982*INDEX(Settings!$C$31:$C$36,MATCH(D1982,Settings!$B$31:$B$36,0))</f>
        <v/>
      </c>
      <c r="L1982" s="23">
        <f>J1982+K1982</f>
        <v/>
      </c>
      <c r="M1982" s="23">
        <f>MIN(L1982,Settings!$C$25)</f>
        <v/>
      </c>
      <c r="N1982" s="23">
        <f>IF(B1982="IT",L1982*Settings!$C$11+L1982*Settings!$C$12,M1982*Settings!$C$16+M1982*Settings!$C$17+L1982*Settings!$C$18+L1982*Settings!$C$19+L1982*Settings!$C$20+L1982*Settings!$C$21*Settings!$C$22)</f>
        <v/>
      </c>
      <c r="O1982" s="23">
        <f>IF(B1982="IT",J1982/Settings!$C$13,0)</f>
        <v/>
      </c>
      <c r="P1982" s="23">
        <f>L1982+N1982+O1982</f>
        <v/>
      </c>
    </row>
    <row r="1983">
      <c r="A1983" s="5" t="inlineStr">
        <is>
          <t>E03045</t>
        </is>
      </c>
      <c r="B1983" s="5" t="inlineStr">
        <is>
          <t>IT</t>
        </is>
      </c>
      <c r="C1983" s="5" t="inlineStr">
        <is>
          <t>Sales</t>
        </is>
      </c>
      <c r="D1983" s="5" t="inlineStr">
        <is>
          <t>L1</t>
        </is>
      </c>
      <c r="E1983" s="5" t="n">
        <v>1</v>
      </c>
      <c r="F1983" s="5" t="n">
        <v>29450</v>
      </c>
      <c r="G1983" s="41" t="n">
        <v>42673</v>
      </c>
      <c r="H1983" s="41" t="n">
        <v>45864</v>
      </c>
      <c r="I1983" s="42">
        <f>IF(H1983="",DATE(2099,12,31),H1983)</f>
        <v/>
      </c>
      <c r="J1983" s="23">
        <f>F1983*E1983</f>
        <v/>
      </c>
      <c r="K1983" s="23">
        <f>J1983*INDEX(Settings!$C$31:$C$36,MATCH(D1983,Settings!$B$31:$B$36,0))</f>
        <v/>
      </c>
      <c r="L1983" s="23">
        <f>J1983+K1983</f>
        <v/>
      </c>
      <c r="M1983" s="23">
        <f>MIN(L1983,Settings!$C$25)</f>
        <v/>
      </c>
      <c r="N1983" s="23">
        <f>IF(B1983="IT",L1983*Settings!$C$11+L1983*Settings!$C$12,M1983*Settings!$C$16+M1983*Settings!$C$17+L1983*Settings!$C$18+L1983*Settings!$C$19+L1983*Settings!$C$20+L1983*Settings!$C$21*Settings!$C$22)</f>
        <v/>
      </c>
      <c r="O1983" s="23">
        <f>IF(B1983="IT",J1983/Settings!$C$13,0)</f>
        <v/>
      </c>
      <c r="P1983" s="23">
        <f>L1983+N1983+O1983</f>
        <v/>
      </c>
    </row>
    <row r="1984">
      <c r="A1984" s="5" t="inlineStr">
        <is>
          <t>E03046</t>
        </is>
      </c>
      <c r="B1984" s="5" t="inlineStr">
        <is>
          <t>PL</t>
        </is>
      </c>
      <c r="C1984" s="5" t="inlineStr">
        <is>
          <t>Tech</t>
        </is>
      </c>
      <c r="D1984" s="5" t="inlineStr">
        <is>
          <t>L3</t>
        </is>
      </c>
      <c r="E1984" s="5" t="n">
        <v>1</v>
      </c>
      <c r="F1984" s="5" t="n">
        <v>39950</v>
      </c>
      <c r="G1984" s="41" t="n">
        <v>42134</v>
      </c>
      <c r="H1984" s="41" t="n"/>
      <c r="I1984" s="42">
        <f>IF(H1984="",DATE(2099,12,31),H1984)</f>
        <v/>
      </c>
      <c r="J1984" s="23">
        <f>F1984*E1984</f>
        <v/>
      </c>
      <c r="K1984" s="23">
        <f>J1984*INDEX(Settings!$C$31:$C$36,MATCH(D1984,Settings!$B$31:$B$36,0))</f>
        <v/>
      </c>
      <c r="L1984" s="23">
        <f>J1984+K1984</f>
        <v/>
      </c>
      <c r="M1984" s="23">
        <f>MIN(L1984,Settings!$C$25)</f>
        <v/>
      </c>
      <c r="N1984" s="23">
        <f>IF(B1984="IT",L1984*Settings!$C$11+L1984*Settings!$C$12,M1984*Settings!$C$16+M1984*Settings!$C$17+L1984*Settings!$C$18+L1984*Settings!$C$19+L1984*Settings!$C$20+L1984*Settings!$C$21*Settings!$C$22)</f>
        <v/>
      </c>
      <c r="O1984" s="23">
        <f>IF(B1984="IT",J1984/Settings!$C$13,0)</f>
        <v/>
      </c>
      <c r="P1984" s="23">
        <f>L1984+N1984+O1984</f>
        <v/>
      </c>
    </row>
    <row r="1985">
      <c r="A1985" s="5" t="inlineStr">
        <is>
          <t>E03047</t>
        </is>
      </c>
      <c r="B1985" s="5" t="inlineStr">
        <is>
          <t>IT</t>
        </is>
      </c>
      <c r="C1985" s="5" t="inlineStr">
        <is>
          <t>Operations</t>
        </is>
      </c>
      <c r="D1985" s="5" t="inlineStr">
        <is>
          <t>L5</t>
        </is>
      </c>
      <c r="E1985" s="5" t="n">
        <v>1</v>
      </c>
      <c r="F1985" s="5" t="n">
        <v>65350</v>
      </c>
      <c r="G1985" s="41" t="n">
        <v>45659</v>
      </c>
      <c r="H1985" s="41" t="n">
        <v>45988</v>
      </c>
      <c r="I1985" s="42">
        <f>IF(H1985="",DATE(2099,12,31),H1985)</f>
        <v/>
      </c>
      <c r="J1985" s="23">
        <f>F1985*E1985</f>
        <v/>
      </c>
      <c r="K1985" s="23">
        <f>J1985*INDEX(Settings!$C$31:$C$36,MATCH(D1985,Settings!$B$31:$B$36,0))</f>
        <v/>
      </c>
      <c r="L1985" s="23">
        <f>J1985+K1985</f>
        <v/>
      </c>
      <c r="M1985" s="23">
        <f>MIN(L1985,Settings!$C$25)</f>
        <v/>
      </c>
      <c r="N1985" s="23">
        <f>IF(B1985="IT",L1985*Settings!$C$11+L1985*Settings!$C$12,M1985*Settings!$C$16+M1985*Settings!$C$17+L1985*Settings!$C$18+L1985*Settings!$C$19+L1985*Settings!$C$20+L1985*Settings!$C$21*Settings!$C$22)</f>
        <v/>
      </c>
      <c r="O1985" s="23">
        <f>IF(B1985="IT",J1985/Settings!$C$13,0)</f>
        <v/>
      </c>
      <c r="P1985" s="23">
        <f>L1985+N1985+O1985</f>
        <v/>
      </c>
    </row>
    <row r="1986">
      <c r="A1986" s="5" t="inlineStr">
        <is>
          <t>E03048</t>
        </is>
      </c>
      <c r="B1986" s="5" t="inlineStr">
        <is>
          <t>PL</t>
        </is>
      </c>
      <c r="C1986" s="5" t="inlineStr">
        <is>
          <t>Finance</t>
        </is>
      </c>
      <c r="D1986" s="5" t="inlineStr">
        <is>
          <t>L2</t>
        </is>
      </c>
      <c r="E1986" s="5" t="n">
        <v>1</v>
      </c>
      <c r="F1986" s="5" t="n">
        <v>34700</v>
      </c>
      <c r="G1986" s="41" t="n">
        <v>44202</v>
      </c>
      <c r="H1986" s="41" t="n">
        <v>45955</v>
      </c>
      <c r="I1986" s="42">
        <f>IF(H1986="",DATE(2099,12,31),H1986)</f>
        <v/>
      </c>
      <c r="J1986" s="23">
        <f>F1986*E1986</f>
        <v/>
      </c>
      <c r="K1986" s="23">
        <f>J1986*INDEX(Settings!$C$31:$C$36,MATCH(D1986,Settings!$B$31:$B$36,0))</f>
        <v/>
      </c>
      <c r="L1986" s="23">
        <f>J1986+K1986</f>
        <v/>
      </c>
      <c r="M1986" s="23">
        <f>MIN(L1986,Settings!$C$25)</f>
        <v/>
      </c>
      <c r="N1986" s="23">
        <f>IF(B1986="IT",L1986*Settings!$C$11+L1986*Settings!$C$12,M1986*Settings!$C$16+M1986*Settings!$C$17+L1986*Settings!$C$18+L1986*Settings!$C$19+L1986*Settings!$C$20+L1986*Settings!$C$21*Settings!$C$22)</f>
        <v/>
      </c>
      <c r="O1986" s="23">
        <f>IF(B1986="IT",J1986/Settings!$C$13,0)</f>
        <v/>
      </c>
      <c r="P1986" s="23">
        <f>L1986+N1986+O1986</f>
        <v/>
      </c>
    </row>
    <row r="1987">
      <c r="A1987" s="5" t="inlineStr">
        <is>
          <t>E03049</t>
        </is>
      </c>
      <c r="B1987" s="5" t="inlineStr">
        <is>
          <t>PL</t>
        </is>
      </c>
      <c r="C1987" s="5" t="inlineStr">
        <is>
          <t>Tech</t>
        </is>
      </c>
      <c r="D1987" s="5" t="inlineStr">
        <is>
          <t>L2</t>
        </is>
      </c>
      <c r="E1987" s="5" t="n">
        <v>1</v>
      </c>
      <c r="F1987" s="5" t="n">
        <v>32550</v>
      </c>
      <c r="G1987" s="41" t="n">
        <v>45811</v>
      </c>
      <c r="H1987" s="41" t="n"/>
      <c r="I1987" s="42">
        <f>IF(H1987="",DATE(2099,12,31),H1987)</f>
        <v/>
      </c>
      <c r="J1987" s="23">
        <f>F1987*E1987</f>
        <v/>
      </c>
      <c r="K1987" s="23">
        <f>J1987*INDEX(Settings!$C$31:$C$36,MATCH(D1987,Settings!$B$31:$B$36,0))</f>
        <v/>
      </c>
      <c r="L1987" s="23">
        <f>J1987+K1987</f>
        <v/>
      </c>
      <c r="M1987" s="23">
        <f>MIN(L1987,Settings!$C$25)</f>
        <v/>
      </c>
      <c r="N1987" s="23">
        <f>IF(B1987="IT",L1987*Settings!$C$11+L1987*Settings!$C$12,M1987*Settings!$C$16+M1987*Settings!$C$17+L1987*Settings!$C$18+L1987*Settings!$C$19+L1987*Settings!$C$20+L1987*Settings!$C$21*Settings!$C$22)</f>
        <v/>
      </c>
      <c r="O1987" s="23">
        <f>IF(B1987="IT",J1987/Settings!$C$13,0)</f>
        <v/>
      </c>
      <c r="P1987" s="23">
        <f>L1987+N1987+O1987</f>
        <v/>
      </c>
    </row>
    <row r="1988">
      <c r="A1988" s="5" t="inlineStr">
        <is>
          <t>E03050</t>
        </is>
      </c>
      <c r="B1988" s="5" t="inlineStr">
        <is>
          <t>IT</t>
        </is>
      </c>
      <c r="C1988" s="5" t="inlineStr">
        <is>
          <t>Finance</t>
        </is>
      </c>
      <c r="D1988" s="5" t="inlineStr">
        <is>
          <t>L1</t>
        </is>
      </c>
      <c r="E1988" s="5" t="n">
        <v>1</v>
      </c>
      <c r="F1988" s="5" t="n">
        <v>24150</v>
      </c>
      <c r="G1988" s="41" t="n">
        <v>45846</v>
      </c>
      <c r="H1988" s="41" t="n">
        <v>46049</v>
      </c>
      <c r="I1988" s="42">
        <f>IF(H1988="",DATE(2099,12,31),H1988)</f>
        <v/>
      </c>
      <c r="J1988" s="23">
        <f>F1988*E1988</f>
        <v/>
      </c>
      <c r="K1988" s="23">
        <f>J1988*INDEX(Settings!$C$31:$C$36,MATCH(D1988,Settings!$B$31:$B$36,0))</f>
        <v/>
      </c>
      <c r="L1988" s="23">
        <f>J1988+K1988</f>
        <v/>
      </c>
      <c r="M1988" s="23">
        <f>MIN(L1988,Settings!$C$25)</f>
        <v/>
      </c>
      <c r="N1988" s="23">
        <f>IF(B1988="IT",L1988*Settings!$C$11+L1988*Settings!$C$12,M1988*Settings!$C$16+M1988*Settings!$C$17+L1988*Settings!$C$18+L1988*Settings!$C$19+L1988*Settings!$C$20+L1988*Settings!$C$21*Settings!$C$22)</f>
        <v/>
      </c>
      <c r="O1988" s="23">
        <f>IF(B1988="IT",J1988/Settings!$C$13,0)</f>
        <v/>
      </c>
      <c r="P1988" s="23">
        <f>L1988+N1988+O1988</f>
        <v/>
      </c>
    </row>
    <row r="1989">
      <c r="A1989" s="5" t="inlineStr">
        <is>
          <t>E03051</t>
        </is>
      </c>
      <c r="B1989" s="5" t="inlineStr">
        <is>
          <t>PL</t>
        </is>
      </c>
      <c r="C1989" s="5" t="inlineStr">
        <is>
          <t>Tech</t>
        </is>
      </c>
      <c r="D1989" s="5" t="inlineStr">
        <is>
          <t>L3</t>
        </is>
      </c>
      <c r="E1989" s="5" t="n">
        <v>1</v>
      </c>
      <c r="F1989" s="5" t="n">
        <v>39600</v>
      </c>
      <c r="G1989" s="41" t="n">
        <v>45874</v>
      </c>
      <c r="H1989" s="41" t="n"/>
      <c r="I1989" s="42">
        <f>IF(H1989="",DATE(2099,12,31),H1989)</f>
        <v/>
      </c>
      <c r="J1989" s="23">
        <f>F1989*E1989</f>
        <v/>
      </c>
      <c r="K1989" s="23">
        <f>J1989*INDEX(Settings!$C$31:$C$36,MATCH(D1989,Settings!$B$31:$B$36,0))</f>
        <v/>
      </c>
      <c r="L1989" s="23">
        <f>J1989+K1989</f>
        <v/>
      </c>
      <c r="M1989" s="23">
        <f>MIN(L1989,Settings!$C$25)</f>
        <v/>
      </c>
      <c r="N1989" s="23">
        <f>IF(B1989="IT",L1989*Settings!$C$11+L1989*Settings!$C$12,M1989*Settings!$C$16+M1989*Settings!$C$17+L1989*Settings!$C$18+L1989*Settings!$C$19+L1989*Settings!$C$20+L1989*Settings!$C$21*Settings!$C$22)</f>
        <v/>
      </c>
      <c r="O1989" s="23">
        <f>IF(B1989="IT",J1989/Settings!$C$13,0)</f>
        <v/>
      </c>
      <c r="P1989" s="23">
        <f>L1989+N1989+O1989</f>
        <v/>
      </c>
    </row>
    <row r="1990">
      <c r="A1990" s="5" t="inlineStr">
        <is>
          <t>E03052</t>
        </is>
      </c>
      <c r="B1990" s="5" t="inlineStr">
        <is>
          <t>PL</t>
        </is>
      </c>
      <c r="C1990" s="5" t="inlineStr">
        <is>
          <t>Customer Service</t>
        </is>
      </c>
      <c r="D1990" s="5" t="inlineStr">
        <is>
          <t>L5</t>
        </is>
      </c>
      <c r="E1990" s="5" t="n">
        <v>1</v>
      </c>
      <c r="F1990" s="5" t="n">
        <v>45150</v>
      </c>
      <c r="G1990" s="41" t="n">
        <v>45862</v>
      </c>
      <c r="H1990" s="41" t="n">
        <v>46154</v>
      </c>
      <c r="I1990" s="42">
        <f>IF(H1990="",DATE(2099,12,31),H1990)</f>
        <v/>
      </c>
      <c r="J1990" s="23">
        <f>F1990*E1990</f>
        <v/>
      </c>
      <c r="K1990" s="23">
        <f>J1990*INDEX(Settings!$C$31:$C$36,MATCH(D1990,Settings!$B$31:$B$36,0))</f>
        <v/>
      </c>
      <c r="L1990" s="23">
        <f>J1990+K1990</f>
        <v/>
      </c>
      <c r="M1990" s="23">
        <f>MIN(L1990,Settings!$C$25)</f>
        <v/>
      </c>
      <c r="N1990" s="23">
        <f>IF(B1990="IT",L1990*Settings!$C$11+L1990*Settings!$C$12,M1990*Settings!$C$16+M1990*Settings!$C$17+L1990*Settings!$C$18+L1990*Settings!$C$19+L1990*Settings!$C$20+L1990*Settings!$C$21*Settings!$C$22)</f>
        <v/>
      </c>
      <c r="O1990" s="23">
        <f>IF(B1990="IT",J1990/Settings!$C$13,0)</f>
        <v/>
      </c>
      <c r="P1990" s="23">
        <f>L1990+N1990+O1990</f>
        <v/>
      </c>
    </row>
    <row r="1991">
      <c r="A1991" s="5" t="inlineStr">
        <is>
          <t>E03053</t>
        </is>
      </c>
      <c r="B1991" s="5" t="inlineStr">
        <is>
          <t>IT</t>
        </is>
      </c>
      <c r="C1991" s="5" t="inlineStr">
        <is>
          <t>Customer Service</t>
        </is>
      </c>
      <c r="D1991" s="5" t="inlineStr">
        <is>
          <t>L2</t>
        </is>
      </c>
      <c r="E1991" s="5" t="n">
        <v>1</v>
      </c>
      <c r="F1991" s="5" t="n">
        <v>25400</v>
      </c>
      <c r="G1991" s="41" t="n">
        <v>44914</v>
      </c>
      <c r="H1991" s="41" t="n"/>
      <c r="I1991" s="42">
        <f>IF(H1991="",DATE(2099,12,31),H1991)</f>
        <v/>
      </c>
      <c r="J1991" s="23">
        <f>F1991*E1991</f>
        <v/>
      </c>
      <c r="K1991" s="23">
        <f>J1991*INDEX(Settings!$C$31:$C$36,MATCH(D1991,Settings!$B$31:$B$36,0))</f>
        <v/>
      </c>
      <c r="L1991" s="23">
        <f>J1991+K1991</f>
        <v/>
      </c>
      <c r="M1991" s="23">
        <f>MIN(L1991,Settings!$C$25)</f>
        <v/>
      </c>
      <c r="N1991" s="23">
        <f>IF(B1991="IT",L1991*Settings!$C$11+L1991*Settings!$C$12,M1991*Settings!$C$16+M1991*Settings!$C$17+L1991*Settings!$C$18+L1991*Settings!$C$19+L1991*Settings!$C$20+L1991*Settings!$C$21*Settings!$C$22)</f>
        <v/>
      </c>
      <c r="O1991" s="23">
        <f>IF(B1991="IT",J1991/Settings!$C$13,0)</f>
        <v/>
      </c>
      <c r="P1991" s="23">
        <f>L1991+N1991+O1991</f>
        <v/>
      </c>
    </row>
    <row r="1992">
      <c r="A1992" s="5" t="inlineStr">
        <is>
          <t>E03054</t>
        </is>
      </c>
      <c r="B1992" s="5" t="inlineStr">
        <is>
          <t>PL</t>
        </is>
      </c>
      <c r="C1992" s="5" t="inlineStr">
        <is>
          <t>Sales</t>
        </is>
      </c>
      <c r="D1992" s="5" t="inlineStr">
        <is>
          <t>L3</t>
        </is>
      </c>
      <c r="E1992" s="5" t="n">
        <v>1</v>
      </c>
      <c r="F1992" s="5" t="n">
        <v>37100</v>
      </c>
      <c r="G1992" s="41" t="n">
        <v>44203</v>
      </c>
      <c r="H1992" s="41" t="n"/>
      <c r="I1992" s="42">
        <f>IF(H1992="",DATE(2099,12,31),H1992)</f>
        <v/>
      </c>
      <c r="J1992" s="23">
        <f>F1992*E1992</f>
        <v/>
      </c>
      <c r="K1992" s="23">
        <f>J1992*INDEX(Settings!$C$31:$C$36,MATCH(D1992,Settings!$B$31:$B$36,0))</f>
        <v/>
      </c>
      <c r="L1992" s="23">
        <f>J1992+K1992</f>
        <v/>
      </c>
      <c r="M1992" s="23">
        <f>MIN(L1992,Settings!$C$25)</f>
        <v/>
      </c>
      <c r="N1992" s="23">
        <f>IF(B1992="IT",L1992*Settings!$C$11+L1992*Settings!$C$12,M1992*Settings!$C$16+M1992*Settings!$C$17+L1992*Settings!$C$18+L1992*Settings!$C$19+L1992*Settings!$C$20+L1992*Settings!$C$21*Settings!$C$22)</f>
        <v/>
      </c>
      <c r="O1992" s="23">
        <f>IF(B1992="IT",J1992/Settings!$C$13,0)</f>
        <v/>
      </c>
      <c r="P1992" s="23">
        <f>L1992+N1992+O1992</f>
        <v/>
      </c>
    </row>
    <row r="1993">
      <c r="A1993" s="5" t="inlineStr">
        <is>
          <t>E03055</t>
        </is>
      </c>
      <c r="B1993" s="5" t="inlineStr">
        <is>
          <t>PL</t>
        </is>
      </c>
      <c r="C1993" s="5" t="inlineStr">
        <is>
          <t>Operations</t>
        </is>
      </c>
      <c r="D1993" s="5" t="inlineStr">
        <is>
          <t>L1</t>
        </is>
      </c>
      <c r="E1993" s="5" t="n">
        <v>1</v>
      </c>
      <c r="F1993" s="5" t="n">
        <v>21800</v>
      </c>
      <c r="G1993" s="41" t="n">
        <v>44753</v>
      </c>
      <c r="H1993" s="41" t="n"/>
      <c r="I1993" s="42">
        <f>IF(H1993="",DATE(2099,12,31),H1993)</f>
        <v/>
      </c>
      <c r="J1993" s="23">
        <f>F1993*E1993</f>
        <v/>
      </c>
      <c r="K1993" s="23">
        <f>J1993*INDEX(Settings!$C$31:$C$36,MATCH(D1993,Settings!$B$31:$B$36,0))</f>
        <v/>
      </c>
      <c r="L1993" s="23">
        <f>J1993+K1993</f>
        <v/>
      </c>
      <c r="M1993" s="23">
        <f>MIN(L1993,Settings!$C$25)</f>
        <v/>
      </c>
      <c r="N1993" s="23">
        <f>IF(B1993="IT",L1993*Settings!$C$11+L1993*Settings!$C$12,M1993*Settings!$C$16+M1993*Settings!$C$17+L1993*Settings!$C$18+L1993*Settings!$C$19+L1993*Settings!$C$20+L1993*Settings!$C$21*Settings!$C$22)</f>
        <v/>
      </c>
      <c r="O1993" s="23">
        <f>IF(B1993="IT",J1993/Settings!$C$13,0)</f>
        <v/>
      </c>
      <c r="P1993" s="23">
        <f>L1993+N1993+O1993</f>
        <v/>
      </c>
    </row>
    <row r="1994">
      <c r="A1994" s="5" t="inlineStr">
        <is>
          <t>E03056</t>
        </is>
      </c>
      <c r="B1994" s="5" t="inlineStr">
        <is>
          <t>IT</t>
        </is>
      </c>
      <c r="C1994" s="5" t="inlineStr">
        <is>
          <t>Customer Service</t>
        </is>
      </c>
      <c r="D1994" s="5" t="inlineStr">
        <is>
          <t>L3</t>
        </is>
      </c>
      <c r="E1994" s="5" t="n">
        <v>1</v>
      </c>
      <c r="F1994" s="5" t="n">
        <v>26950</v>
      </c>
      <c r="G1994" s="41" t="n">
        <v>46134</v>
      </c>
      <c r="H1994" s="41" t="n">
        <v>46163</v>
      </c>
      <c r="I1994" s="42">
        <f>IF(H1994="",DATE(2099,12,31),H1994)</f>
        <v/>
      </c>
      <c r="J1994" s="23">
        <f>F1994*E1994</f>
        <v/>
      </c>
      <c r="K1994" s="23">
        <f>J1994*INDEX(Settings!$C$31:$C$36,MATCH(D1994,Settings!$B$31:$B$36,0))</f>
        <v/>
      </c>
      <c r="L1994" s="23">
        <f>J1994+K1994</f>
        <v/>
      </c>
      <c r="M1994" s="23">
        <f>MIN(L1994,Settings!$C$25)</f>
        <v/>
      </c>
      <c r="N1994" s="23">
        <f>IF(B1994="IT",L1994*Settings!$C$11+L1994*Settings!$C$12,M1994*Settings!$C$16+M1994*Settings!$C$17+L1994*Settings!$C$18+L1994*Settings!$C$19+L1994*Settings!$C$20+L1994*Settings!$C$21*Settings!$C$22)</f>
        <v/>
      </c>
      <c r="O1994" s="23">
        <f>IF(B1994="IT",J1994/Settings!$C$13,0)</f>
        <v/>
      </c>
      <c r="P1994" s="23">
        <f>L1994+N1994+O1994</f>
        <v/>
      </c>
    </row>
    <row r="1995">
      <c r="A1995" s="5" t="inlineStr">
        <is>
          <t>E03057</t>
        </is>
      </c>
      <c r="B1995" s="5" t="inlineStr">
        <is>
          <t>IT</t>
        </is>
      </c>
      <c r="C1995" s="5" t="inlineStr">
        <is>
          <t>Tech</t>
        </is>
      </c>
      <c r="D1995" s="5" t="inlineStr">
        <is>
          <t>L2</t>
        </is>
      </c>
      <c r="E1995" s="5" t="n">
        <v>1</v>
      </c>
      <c r="F1995" s="5" t="n">
        <v>43000</v>
      </c>
      <c r="G1995" s="41" t="n">
        <v>45250</v>
      </c>
      <c r="H1995" s="41" t="n"/>
      <c r="I1995" s="42">
        <f>IF(H1995="",DATE(2099,12,31),H1995)</f>
        <v/>
      </c>
      <c r="J1995" s="23">
        <f>F1995*E1995</f>
        <v/>
      </c>
      <c r="K1995" s="23">
        <f>J1995*INDEX(Settings!$C$31:$C$36,MATCH(D1995,Settings!$B$31:$B$36,0))</f>
        <v/>
      </c>
      <c r="L1995" s="23">
        <f>J1995+K1995</f>
        <v/>
      </c>
      <c r="M1995" s="23">
        <f>MIN(L1995,Settings!$C$25)</f>
        <v/>
      </c>
      <c r="N1995" s="23">
        <f>IF(B1995="IT",L1995*Settings!$C$11+L1995*Settings!$C$12,M1995*Settings!$C$16+M1995*Settings!$C$17+L1995*Settings!$C$18+L1995*Settings!$C$19+L1995*Settings!$C$20+L1995*Settings!$C$21*Settings!$C$22)</f>
        <v/>
      </c>
      <c r="O1995" s="23">
        <f>IF(B1995="IT",J1995/Settings!$C$13,0)</f>
        <v/>
      </c>
      <c r="P1995" s="23">
        <f>L1995+N1995+O1995</f>
        <v/>
      </c>
    </row>
    <row r="1996">
      <c r="A1996" s="5" t="inlineStr">
        <is>
          <t>E03058</t>
        </is>
      </c>
      <c r="B1996" s="5" t="inlineStr">
        <is>
          <t>PL</t>
        </is>
      </c>
      <c r="C1996" s="5" t="inlineStr">
        <is>
          <t>Customer Service</t>
        </is>
      </c>
      <c r="D1996" s="5" t="inlineStr">
        <is>
          <t>L2</t>
        </is>
      </c>
      <c r="E1996" s="5" t="n">
        <v>1</v>
      </c>
      <c r="F1996" s="5" t="n">
        <v>20050</v>
      </c>
      <c r="G1996" s="41" t="n">
        <v>41549</v>
      </c>
      <c r="H1996" s="41" t="n"/>
      <c r="I1996" s="42">
        <f>IF(H1996="",DATE(2099,12,31),H1996)</f>
        <v/>
      </c>
      <c r="J1996" s="23">
        <f>F1996*E1996</f>
        <v/>
      </c>
      <c r="K1996" s="23">
        <f>J1996*INDEX(Settings!$C$31:$C$36,MATCH(D1996,Settings!$B$31:$B$36,0))</f>
        <v/>
      </c>
      <c r="L1996" s="23">
        <f>J1996+K1996</f>
        <v/>
      </c>
      <c r="M1996" s="23">
        <f>MIN(L1996,Settings!$C$25)</f>
        <v/>
      </c>
      <c r="N1996" s="23">
        <f>IF(B1996="IT",L1996*Settings!$C$11+L1996*Settings!$C$12,M1996*Settings!$C$16+M1996*Settings!$C$17+L1996*Settings!$C$18+L1996*Settings!$C$19+L1996*Settings!$C$20+L1996*Settings!$C$21*Settings!$C$22)</f>
        <v/>
      </c>
      <c r="O1996" s="23">
        <f>IF(B1996="IT",J1996/Settings!$C$13,0)</f>
        <v/>
      </c>
      <c r="P1996" s="23">
        <f>L1996+N1996+O1996</f>
        <v/>
      </c>
    </row>
    <row r="1997">
      <c r="A1997" s="5" t="inlineStr">
        <is>
          <t>E03059</t>
        </is>
      </c>
      <c r="B1997" s="5" t="inlineStr">
        <is>
          <t>PL</t>
        </is>
      </c>
      <c r="C1997" s="5" t="inlineStr">
        <is>
          <t>Operations</t>
        </is>
      </c>
      <c r="D1997" s="5" t="inlineStr">
        <is>
          <t>L1</t>
        </is>
      </c>
      <c r="E1997" s="5" t="n">
        <v>1</v>
      </c>
      <c r="F1997" s="5" t="n">
        <v>17250</v>
      </c>
      <c r="G1997" s="41" t="n">
        <v>44477</v>
      </c>
      <c r="H1997" s="41" t="n"/>
      <c r="I1997" s="42">
        <f>IF(H1997="",DATE(2099,12,31),H1997)</f>
        <v/>
      </c>
      <c r="J1997" s="23">
        <f>F1997*E1997</f>
        <v/>
      </c>
      <c r="K1997" s="23">
        <f>J1997*INDEX(Settings!$C$31:$C$36,MATCH(D1997,Settings!$B$31:$B$36,0))</f>
        <v/>
      </c>
      <c r="L1997" s="23">
        <f>J1997+K1997</f>
        <v/>
      </c>
      <c r="M1997" s="23">
        <f>MIN(L1997,Settings!$C$25)</f>
        <v/>
      </c>
      <c r="N1997" s="23">
        <f>IF(B1997="IT",L1997*Settings!$C$11+L1997*Settings!$C$12,M1997*Settings!$C$16+M1997*Settings!$C$17+L1997*Settings!$C$18+L1997*Settings!$C$19+L1997*Settings!$C$20+L1997*Settings!$C$21*Settings!$C$22)</f>
        <v/>
      </c>
      <c r="O1997" s="23">
        <f>IF(B1997="IT",J1997/Settings!$C$13,0)</f>
        <v/>
      </c>
      <c r="P1997" s="23">
        <f>L1997+N1997+O1997</f>
        <v/>
      </c>
    </row>
    <row r="1998">
      <c r="A1998" s="5" t="inlineStr">
        <is>
          <t>E03061</t>
        </is>
      </c>
      <c r="B1998" s="5" t="inlineStr">
        <is>
          <t>PL</t>
        </is>
      </c>
      <c r="C1998" s="5" t="inlineStr">
        <is>
          <t>Operations</t>
        </is>
      </c>
      <c r="D1998" s="5" t="inlineStr">
        <is>
          <t>L3</t>
        </is>
      </c>
      <c r="E1998" s="5" t="n">
        <v>1</v>
      </c>
      <c r="F1998" s="5" t="n">
        <v>36750</v>
      </c>
      <c r="G1998" s="41" t="n">
        <v>45839</v>
      </c>
      <c r="H1998" s="41" t="n"/>
      <c r="I1998" s="42">
        <f>IF(H1998="",DATE(2099,12,31),H1998)</f>
        <v/>
      </c>
      <c r="J1998" s="23">
        <f>F1998*E1998</f>
        <v/>
      </c>
      <c r="K1998" s="23">
        <f>J1998*INDEX(Settings!$C$31:$C$36,MATCH(D1998,Settings!$B$31:$B$36,0))</f>
        <v/>
      </c>
      <c r="L1998" s="23">
        <f>J1998+K1998</f>
        <v/>
      </c>
      <c r="M1998" s="23">
        <f>MIN(L1998,Settings!$C$25)</f>
        <v/>
      </c>
      <c r="N1998" s="23">
        <f>IF(B1998="IT",L1998*Settings!$C$11+L1998*Settings!$C$12,M1998*Settings!$C$16+M1998*Settings!$C$17+L1998*Settings!$C$18+L1998*Settings!$C$19+L1998*Settings!$C$20+L1998*Settings!$C$21*Settings!$C$22)</f>
        <v/>
      </c>
      <c r="O1998" s="23">
        <f>IF(B1998="IT",J1998/Settings!$C$13,0)</f>
        <v/>
      </c>
      <c r="P1998" s="23">
        <f>L1998+N1998+O1998</f>
        <v/>
      </c>
    </row>
    <row r="1999">
      <c r="A1999" s="5" t="inlineStr">
        <is>
          <t>E03064</t>
        </is>
      </c>
      <c r="B1999" s="5" t="inlineStr">
        <is>
          <t>PL</t>
        </is>
      </c>
      <c r="C1999" s="5" t="inlineStr">
        <is>
          <t>Operations</t>
        </is>
      </c>
      <c r="D1999" s="5" t="inlineStr">
        <is>
          <t>L1</t>
        </is>
      </c>
      <c r="E1999" s="5" t="n">
        <v>1</v>
      </c>
      <c r="F1999" s="5" t="n">
        <v>16900</v>
      </c>
      <c r="G1999" s="41" t="n">
        <v>45911</v>
      </c>
      <c r="H1999" s="41" t="n"/>
      <c r="I1999" s="42">
        <f>IF(H1999="",DATE(2099,12,31),H1999)</f>
        <v/>
      </c>
      <c r="J1999" s="23">
        <f>F1999*E1999</f>
        <v/>
      </c>
      <c r="K1999" s="23">
        <f>J1999*INDEX(Settings!$C$31:$C$36,MATCH(D1999,Settings!$B$31:$B$36,0))</f>
        <v/>
      </c>
      <c r="L1999" s="23">
        <f>J1999+K1999</f>
        <v/>
      </c>
      <c r="M1999" s="23">
        <f>MIN(L1999,Settings!$C$25)</f>
        <v/>
      </c>
      <c r="N1999" s="23">
        <f>IF(B1999="IT",L1999*Settings!$C$11+L1999*Settings!$C$12,M1999*Settings!$C$16+M1999*Settings!$C$17+L1999*Settings!$C$18+L1999*Settings!$C$19+L1999*Settings!$C$20+L1999*Settings!$C$21*Settings!$C$22)</f>
        <v/>
      </c>
      <c r="O1999" s="23">
        <f>IF(B1999="IT",J1999/Settings!$C$13,0)</f>
        <v/>
      </c>
      <c r="P1999" s="23">
        <f>L1999+N1999+O1999</f>
        <v/>
      </c>
    </row>
    <row r="2000">
      <c r="A2000" s="5" t="inlineStr">
        <is>
          <t>E03065</t>
        </is>
      </c>
      <c r="B2000" s="5" t="inlineStr">
        <is>
          <t>IT</t>
        </is>
      </c>
      <c r="C2000" s="5" t="inlineStr">
        <is>
          <t>Finance</t>
        </is>
      </c>
      <c r="D2000" s="5" t="inlineStr">
        <is>
          <t>L3</t>
        </is>
      </c>
      <c r="E2000" s="5" t="n">
        <v>1</v>
      </c>
      <c r="F2000" s="5" t="n">
        <v>49600</v>
      </c>
      <c r="G2000" s="41" t="n">
        <v>45666</v>
      </c>
      <c r="H2000" s="41" t="n"/>
      <c r="I2000" s="42">
        <f>IF(H2000="",DATE(2099,12,31),H2000)</f>
        <v/>
      </c>
      <c r="J2000" s="23">
        <f>F2000*E2000</f>
        <v/>
      </c>
      <c r="K2000" s="23">
        <f>J2000*INDEX(Settings!$C$31:$C$36,MATCH(D2000,Settings!$B$31:$B$36,0))</f>
        <v/>
      </c>
      <c r="L2000" s="23">
        <f>J2000+K2000</f>
        <v/>
      </c>
      <c r="M2000" s="23">
        <f>MIN(L2000,Settings!$C$25)</f>
        <v/>
      </c>
      <c r="N2000" s="23">
        <f>IF(B2000="IT",L2000*Settings!$C$11+L2000*Settings!$C$12,M2000*Settings!$C$16+M2000*Settings!$C$17+L2000*Settings!$C$18+L2000*Settings!$C$19+L2000*Settings!$C$20+L2000*Settings!$C$21*Settings!$C$22)</f>
        <v/>
      </c>
      <c r="O2000" s="23">
        <f>IF(B2000="IT",J2000/Settings!$C$13,0)</f>
        <v/>
      </c>
      <c r="P2000" s="23">
        <f>L2000+N2000+O2000</f>
        <v/>
      </c>
    </row>
    <row r="2001">
      <c r="A2001" s="5" t="inlineStr">
        <is>
          <t>E03066</t>
        </is>
      </c>
      <c r="B2001" s="5" t="inlineStr">
        <is>
          <t>PL</t>
        </is>
      </c>
      <c r="C2001" s="5" t="inlineStr">
        <is>
          <t>Operations</t>
        </is>
      </c>
      <c r="D2001" s="5" t="inlineStr">
        <is>
          <t>L4</t>
        </is>
      </c>
      <c r="E2001" s="5" t="n">
        <v>1</v>
      </c>
      <c r="F2001" s="5" t="n">
        <v>32450</v>
      </c>
      <c r="G2001" s="41" t="n">
        <v>45893</v>
      </c>
      <c r="H2001" s="41" t="n">
        <v>46080</v>
      </c>
      <c r="I2001" s="42">
        <f>IF(H2001="",DATE(2099,12,31),H2001)</f>
        <v/>
      </c>
      <c r="J2001" s="23">
        <f>F2001*E2001</f>
        <v/>
      </c>
      <c r="K2001" s="23">
        <f>J2001*INDEX(Settings!$C$31:$C$36,MATCH(D2001,Settings!$B$31:$B$36,0))</f>
        <v/>
      </c>
      <c r="L2001" s="23">
        <f>J2001+K2001</f>
        <v/>
      </c>
      <c r="M2001" s="23">
        <f>MIN(L2001,Settings!$C$25)</f>
        <v/>
      </c>
      <c r="N2001" s="23">
        <f>IF(B2001="IT",L2001*Settings!$C$11+L2001*Settings!$C$12,M2001*Settings!$C$16+M2001*Settings!$C$17+L2001*Settings!$C$18+L2001*Settings!$C$19+L2001*Settings!$C$20+L2001*Settings!$C$21*Settings!$C$22)</f>
        <v/>
      </c>
      <c r="O2001" s="23">
        <f>IF(B2001="IT",J2001/Settings!$C$13,0)</f>
        <v/>
      </c>
      <c r="P2001" s="23">
        <f>L2001+N2001+O2001</f>
        <v/>
      </c>
    </row>
    <row r="2002">
      <c r="A2002" s="5" t="inlineStr">
        <is>
          <t>E03069</t>
        </is>
      </c>
      <c r="B2002" s="5" t="inlineStr">
        <is>
          <t>PL</t>
        </is>
      </c>
      <c r="C2002" s="5" t="inlineStr">
        <is>
          <t>Operations</t>
        </is>
      </c>
      <c r="D2002" s="5" t="inlineStr">
        <is>
          <t>L2</t>
        </is>
      </c>
      <c r="E2002" s="5" t="n">
        <v>1</v>
      </c>
      <c r="F2002" s="5" t="n">
        <v>25700</v>
      </c>
      <c r="G2002" s="41" t="n">
        <v>44152</v>
      </c>
      <c r="H2002" s="41" t="n"/>
      <c r="I2002" s="42">
        <f>IF(H2002="",DATE(2099,12,31),H2002)</f>
        <v/>
      </c>
      <c r="J2002" s="23">
        <f>F2002*E2002</f>
        <v/>
      </c>
      <c r="K2002" s="23">
        <f>J2002*INDEX(Settings!$C$31:$C$36,MATCH(D2002,Settings!$B$31:$B$36,0))</f>
        <v/>
      </c>
      <c r="L2002" s="23">
        <f>J2002+K2002</f>
        <v/>
      </c>
      <c r="M2002" s="23">
        <f>MIN(L2002,Settings!$C$25)</f>
        <v/>
      </c>
      <c r="N2002" s="23">
        <f>IF(B2002="IT",L2002*Settings!$C$11+L2002*Settings!$C$12,M2002*Settings!$C$16+M2002*Settings!$C$17+L2002*Settings!$C$18+L2002*Settings!$C$19+L2002*Settings!$C$20+L2002*Settings!$C$21*Settings!$C$22)</f>
        <v/>
      </c>
      <c r="O2002" s="23">
        <f>IF(B2002="IT",J2002/Settings!$C$13,0)</f>
        <v/>
      </c>
      <c r="P2002" s="23">
        <f>L2002+N2002+O2002</f>
        <v/>
      </c>
    </row>
    <row r="2003">
      <c r="A2003" s="5" t="inlineStr">
        <is>
          <t>E03070</t>
        </is>
      </c>
      <c r="B2003" s="5" t="inlineStr">
        <is>
          <t>IT</t>
        </is>
      </c>
      <c r="C2003" s="5" t="inlineStr">
        <is>
          <t>Sales</t>
        </is>
      </c>
      <c r="D2003" s="5" t="inlineStr">
        <is>
          <t>L1</t>
        </is>
      </c>
      <c r="E2003" s="5" t="n">
        <v>1</v>
      </c>
      <c r="F2003" s="5" t="n">
        <v>26800</v>
      </c>
      <c r="G2003" s="41" t="n">
        <v>44563</v>
      </c>
      <c r="H2003" s="41" t="n"/>
      <c r="I2003" s="42">
        <f>IF(H2003="",DATE(2099,12,31),H2003)</f>
        <v/>
      </c>
      <c r="J2003" s="23">
        <f>F2003*E2003</f>
        <v/>
      </c>
      <c r="K2003" s="23">
        <f>J2003*INDEX(Settings!$C$31:$C$36,MATCH(D2003,Settings!$B$31:$B$36,0))</f>
        <v/>
      </c>
      <c r="L2003" s="23">
        <f>J2003+K2003</f>
        <v/>
      </c>
      <c r="M2003" s="23">
        <f>MIN(L2003,Settings!$C$25)</f>
        <v/>
      </c>
      <c r="N2003" s="23">
        <f>IF(B2003="IT",L2003*Settings!$C$11+L2003*Settings!$C$12,M2003*Settings!$C$16+M2003*Settings!$C$17+L2003*Settings!$C$18+L2003*Settings!$C$19+L2003*Settings!$C$20+L2003*Settings!$C$21*Settings!$C$22)</f>
        <v/>
      </c>
      <c r="O2003" s="23">
        <f>IF(B2003="IT",J2003/Settings!$C$13,0)</f>
        <v/>
      </c>
      <c r="P2003" s="23">
        <f>L2003+N2003+O2003</f>
        <v/>
      </c>
    </row>
    <row r="2004">
      <c r="A2004" s="5" t="inlineStr">
        <is>
          <t>E03071</t>
        </is>
      </c>
      <c r="B2004" s="5" t="inlineStr">
        <is>
          <t>IT</t>
        </is>
      </c>
      <c r="C2004" s="5" t="inlineStr">
        <is>
          <t>Customer Service</t>
        </is>
      </c>
      <c r="D2004" s="5" t="inlineStr">
        <is>
          <t>L2</t>
        </is>
      </c>
      <c r="E2004" s="5" t="n">
        <v>1</v>
      </c>
      <c r="F2004" s="5" t="n">
        <v>25550</v>
      </c>
      <c r="G2004" s="41" t="n">
        <v>45751</v>
      </c>
      <c r="H2004" s="41" t="n">
        <v>45889</v>
      </c>
      <c r="I2004" s="42">
        <f>IF(H2004="",DATE(2099,12,31),H2004)</f>
        <v/>
      </c>
      <c r="J2004" s="23">
        <f>F2004*E2004</f>
        <v/>
      </c>
      <c r="K2004" s="23">
        <f>J2004*INDEX(Settings!$C$31:$C$36,MATCH(D2004,Settings!$B$31:$B$36,0))</f>
        <v/>
      </c>
      <c r="L2004" s="23">
        <f>J2004+K2004</f>
        <v/>
      </c>
      <c r="M2004" s="23">
        <f>MIN(L2004,Settings!$C$25)</f>
        <v/>
      </c>
      <c r="N2004" s="23">
        <f>IF(B2004="IT",L2004*Settings!$C$11+L2004*Settings!$C$12,M2004*Settings!$C$16+M2004*Settings!$C$17+L2004*Settings!$C$18+L2004*Settings!$C$19+L2004*Settings!$C$20+L2004*Settings!$C$21*Settings!$C$22)</f>
        <v/>
      </c>
      <c r="O2004" s="23">
        <f>IF(B2004="IT",J2004/Settings!$C$13,0)</f>
        <v/>
      </c>
      <c r="P2004" s="23">
        <f>L2004+N2004+O2004</f>
        <v/>
      </c>
    </row>
    <row r="2005">
      <c r="A2005" s="5" t="inlineStr">
        <is>
          <t>E03072</t>
        </is>
      </c>
      <c r="B2005" s="5" t="inlineStr">
        <is>
          <t>PL</t>
        </is>
      </c>
      <c r="C2005" s="5" t="inlineStr">
        <is>
          <t>Tech</t>
        </is>
      </c>
      <c r="D2005" s="5" t="inlineStr">
        <is>
          <t>L1</t>
        </is>
      </c>
      <c r="E2005" s="5" t="n">
        <v>0.8</v>
      </c>
      <c r="F2005" s="5" t="n">
        <v>23950</v>
      </c>
      <c r="G2005" s="41" t="n">
        <v>45372</v>
      </c>
      <c r="H2005" s="41" t="n"/>
      <c r="I2005" s="42">
        <f>IF(H2005="",DATE(2099,12,31),H2005)</f>
        <v/>
      </c>
      <c r="J2005" s="23">
        <f>F2005*E2005</f>
        <v/>
      </c>
      <c r="K2005" s="23">
        <f>J2005*INDEX(Settings!$C$31:$C$36,MATCH(D2005,Settings!$B$31:$B$36,0))</f>
        <v/>
      </c>
      <c r="L2005" s="23">
        <f>J2005+K2005</f>
        <v/>
      </c>
      <c r="M2005" s="23">
        <f>MIN(L2005,Settings!$C$25)</f>
        <v/>
      </c>
      <c r="N2005" s="23">
        <f>IF(B2005="IT",L2005*Settings!$C$11+L2005*Settings!$C$12,M2005*Settings!$C$16+M2005*Settings!$C$17+L2005*Settings!$C$18+L2005*Settings!$C$19+L2005*Settings!$C$20+L2005*Settings!$C$21*Settings!$C$22)</f>
        <v/>
      </c>
      <c r="O2005" s="23">
        <f>IF(B2005="IT",J2005/Settings!$C$13,0)</f>
        <v/>
      </c>
      <c r="P2005" s="23">
        <f>L2005+N2005+O2005</f>
        <v/>
      </c>
    </row>
    <row r="2006">
      <c r="A2006" s="5" t="inlineStr">
        <is>
          <t>E03074</t>
        </is>
      </c>
      <c r="B2006" s="5" t="inlineStr">
        <is>
          <t>PL</t>
        </is>
      </c>
      <c r="C2006" s="5" t="inlineStr">
        <is>
          <t>Tech</t>
        </is>
      </c>
      <c r="D2006" s="5" t="inlineStr">
        <is>
          <t>L1</t>
        </is>
      </c>
      <c r="E2006" s="5" t="n">
        <v>1</v>
      </c>
      <c r="F2006" s="5" t="n">
        <v>28300</v>
      </c>
      <c r="G2006" s="41" t="n">
        <v>45965</v>
      </c>
      <c r="H2006" s="41" t="n"/>
      <c r="I2006" s="42">
        <f>IF(H2006="",DATE(2099,12,31),H2006)</f>
        <v/>
      </c>
      <c r="J2006" s="23">
        <f>F2006*E2006</f>
        <v/>
      </c>
      <c r="K2006" s="23">
        <f>J2006*INDEX(Settings!$C$31:$C$36,MATCH(D2006,Settings!$B$31:$B$36,0))</f>
        <v/>
      </c>
      <c r="L2006" s="23">
        <f>J2006+K2006</f>
        <v/>
      </c>
      <c r="M2006" s="23">
        <f>MIN(L2006,Settings!$C$25)</f>
        <v/>
      </c>
      <c r="N2006" s="23">
        <f>IF(B2006="IT",L2006*Settings!$C$11+L2006*Settings!$C$12,M2006*Settings!$C$16+M2006*Settings!$C$17+L2006*Settings!$C$18+L2006*Settings!$C$19+L2006*Settings!$C$20+L2006*Settings!$C$21*Settings!$C$22)</f>
        <v/>
      </c>
      <c r="O2006" s="23">
        <f>IF(B2006="IT",J2006/Settings!$C$13,0)</f>
        <v/>
      </c>
      <c r="P2006" s="23">
        <f>L2006+N2006+O2006</f>
        <v/>
      </c>
    </row>
    <row r="2007">
      <c r="A2007" s="5" t="inlineStr">
        <is>
          <t>E03076</t>
        </is>
      </c>
      <c r="B2007" s="5" t="inlineStr">
        <is>
          <t>IT</t>
        </is>
      </c>
      <c r="C2007" s="5" t="inlineStr">
        <is>
          <t>Customer Service</t>
        </is>
      </c>
      <c r="D2007" s="5" t="inlineStr">
        <is>
          <t>L4</t>
        </is>
      </c>
      <c r="E2007" s="5" t="n">
        <v>1</v>
      </c>
      <c r="F2007" s="5" t="n">
        <v>44850</v>
      </c>
      <c r="G2007" s="41" t="n">
        <v>46112</v>
      </c>
      <c r="H2007" s="41" t="n"/>
      <c r="I2007" s="42">
        <f>IF(H2007="",DATE(2099,12,31),H2007)</f>
        <v/>
      </c>
      <c r="J2007" s="23">
        <f>F2007*E2007</f>
        <v/>
      </c>
      <c r="K2007" s="23">
        <f>J2007*INDEX(Settings!$C$31:$C$36,MATCH(D2007,Settings!$B$31:$B$36,0))</f>
        <v/>
      </c>
      <c r="L2007" s="23">
        <f>J2007+K2007</f>
        <v/>
      </c>
      <c r="M2007" s="23">
        <f>MIN(L2007,Settings!$C$25)</f>
        <v/>
      </c>
      <c r="N2007" s="23">
        <f>IF(B2007="IT",L2007*Settings!$C$11+L2007*Settings!$C$12,M2007*Settings!$C$16+M2007*Settings!$C$17+L2007*Settings!$C$18+L2007*Settings!$C$19+L2007*Settings!$C$20+L2007*Settings!$C$21*Settings!$C$22)</f>
        <v/>
      </c>
      <c r="O2007" s="23">
        <f>IF(B2007="IT",J2007/Settings!$C$13,0)</f>
        <v/>
      </c>
      <c r="P2007" s="23">
        <f>L2007+N2007+O2007</f>
        <v/>
      </c>
    </row>
    <row r="2008">
      <c r="A2008" s="5" t="inlineStr">
        <is>
          <t>E03077</t>
        </is>
      </c>
      <c r="B2008" s="5" t="inlineStr">
        <is>
          <t>PL</t>
        </is>
      </c>
      <c r="C2008" s="5" t="inlineStr">
        <is>
          <t>Customer Service</t>
        </is>
      </c>
      <c r="D2008" s="5" t="inlineStr">
        <is>
          <t>L5</t>
        </is>
      </c>
      <c r="E2008" s="5" t="n">
        <v>1</v>
      </c>
      <c r="F2008" s="5" t="n">
        <v>52700</v>
      </c>
      <c r="G2008" s="41" t="n">
        <v>45034</v>
      </c>
      <c r="H2008" s="41" t="n"/>
      <c r="I2008" s="42">
        <f>IF(H2008="",DATE(2099,12,31),H2008)</f>
        <v/>
      </c>
      <c r="J2008" s="23">
        <f>F2008*E2008</f>
        <v/>
      </c>
      <c r="K2008" s="23">
        <f>J2008*INDEX(Settings!$C$31:$C$36,MATCH(D2008,Settings!$B$31:$B$36,0))</f>
        <v/>
      </c>
      <c r="L2008" s="23">
        <f>J2008+K2008</f>
        <v/>
      </c>
      <c r="M2008" s="23">
        <f>MIN(L2008,Settings!$C$25)</f>
        <v/>
      </c>
      <c r="N2008" s="23">
        <f>IF(B2008="IT",L2008*Settings!$C$11+L2008*Settings!$C$12,M2008*Settings!$C$16+M2008*Settings!$C$17+L2008*Settings!$C$18+L2008*Settings!$C$19+L2008*Settings!$C$20+L2008*Settings!$C$21*Settings!$C$22)</f>
        <v/>
      </c>
      <c r="O2008" s="23">
        <f>IF(B2008="IT",J2008/Settings!$C$13,0)</f>
        <v/>
      </c>
      <c r="P2008" s="23">
        <f>L2008+N2008+O2008</f>
        <v/>
      </c>
    </row>
    <row r="2009">
      <c r="A2009" s="5" t="inlineStr">
        <is>
          <t>E03078</t>
        </is>
      </c>
      <c r="B2009" s="5" t="inlineStr">
        <is>
          <t>IT</t>
        </is>
      </c>
      <c r="C2009" s="5" t="inlineStr">
        <is>
          <t>Tech</t>
        </is>
      </c>
      <c r="D2009" s="5" t="inlineStr">
        <is>
          <t>L2</t>
        </is>
      </c>
      <c r="E2009" s="5" t="n">
        <v>1</v>
      </c>
      <c r="F2009" s="5" t="n">
        <v>46100</v>
      </c>
      <c r="G2009" s="41" t="n">
        <v>43571</v>
      </c>
      <c r="H2009" s="41" t="n"/>
      <c r="I2009" s="42">
        <f>IF(H2009="",DATE(2099,12,31),H2009)</f>
        <v/>
      </c>
      <c r="J2009" s="23">
        <f>F2009*E2009</f>
        <v/>
      </c>
      <c r="K2009" s="23">
        <f>J2009*INDEX(Settings!$C$31:$C$36,MATCH(D2009,Settings!$B$31:$B$36,0))</f>
        <v/>
      </c>
      <c r="L2009" s="23">
        <f>J2009+K2009</f>
        <v/>
      </c>
      <c r="M2009" s="23">
        <f>MIN(L2009,Settings!$C$25)</f>
        <v/>
      </c>
      <c r="N2009" s="23">
        <f>IF(B2009="IT",L2009*Settings!$C$11+L2009*Settings!$C$12,M2009*Settings!$C$16+M2009*Settings!$C$17+L2009*Settings!$C$18+L2009*Settings!$C$19+L2009*Settings!$C$20+L2009*Settings!$C$21*Settings!$C$22)</f>
        <v/>
      </c>
      <c r="O2009" s="23">
        <f>IF(B2009="IT",J2009/Settings!$C$13,0)</f>
        <v/>
      </c>
      <c r="P2009" s="23">
        <f>L2009+N2009+O2009</f>
        <v/>
      </c>
    </row>
    <row r="2010">
      <c r="A2010" s="5" t="inlineStr">
        <is>
          <t>E03079</t>
        </is>
      </c>
      <c r="B2010" s="5" t="inlineStr">
        <is>
          <t>IT</t>
        </is>
      </c>
      <c r="C2010" s="5" t="inlineStr">
        <is>
          <t>Tech</t>
        </is>
      </c>
      <c r="D2010" s="5" t="inlineStr">
        <is>
          <t>L1</t>
        </is>
      </c>
      <c r="E2010" s="5" t="n">
        <v>1</v>
      </c>
      <c r="F2010" s="5" t="n">
        <v>30700</v>
      </c>
      <c r="G2010" s="41" t="n">
        <v>45087</v>
      </c>
      <c r="H2010" s="41" t="n"/>
      <c r="I2010" s="42">
        <f>IF(H2010="",DATE(2099,12,31),H2010)</f>
        <v/>
      </c>
      <c r="J2010" s="23">
        <f>F2010*E2010</f>
        <v/>
      </c>
      <c r="K2010" s="23">
        <f>J2010*INDEX(Settings!$C$31:$C$36,MATCH(D2010,Settings!$B$31:$B$36,0))</f>
        <v/>
      </c>
      <c r="L2010" s="23">
        <f>J2010+K2010</f>
        <v/>
      </c>
      <c r="M2010" s="23">
        <f>MIN(L2010,Settings!$C$25)</f>
        <v/>
      </c>
      <c r="N2010" s="23">
        <f>IF(B2010="IT",L2010*Settings!$C$11+L2010*Settings!$C$12,M2010*Settings!$C$16+M2010*Settings!$C$17+L2010*Settings!$C$18+L2010*Settings!$C$19+L2010*Settings!$C$20+L2010*Settings!$C$21*Settings!$C$22)</f>
        <v/>
      </c>
      <c r="O2010" s="23">
        <f>IF(B2010="IT",J2010/Settings!$C$13,0)</f>
        <v/>
      </c>
      <c r="P2010" s="23">
        <f>L2010+N2010+O2010</f>
        <v/>
      </c>
    </row>
    <row r="2011">
      <c r="A2011" s="5" t="inlineStr">
        <is>
          <t>E03081</t>
        </is>
      </c>
      <c r="B2011" s="5" t="inlineStr">
        <is>
          <t>PL</t>
        </is>
      </c>
      <c r="C2011" s="5" t="inlineStr">
        <is>
          <t>Finance</t>
        </is>
      </c>
      <c r="D2011" s="5" t="inlineStr">
        <is>
          <t>L3</t>
        </is>
      </c>
      <c r="E2011" s="5" t="n">
        <v>1</v>
      </c>
      <c r="F2011" s="5" t="n">
        <v>37150</v>
      </c>
      <c r="G2011" s="41" t="n">
        <v>45565</v>
      </c>
      <c r="H2011" s="41" t="n">
        <v>45951</v>
      </c>
      <c r="I2011" s="42">
        <f>IF(H2011="",DATE(2099,12,31),H2011)</f>
        <v/>
      </c>
      <c r="J2011" s="23">
        <f>F2011*E2011</f>
        <v/>
      </c>
      <c r="K2011" s="23">
        <f>J2011*INDEX(Settings!$C$31:$C$36,MATCH(D2011,Settings!$B$31:$B$36,0))</f>
        <v/>
      </c>
      <c r="L2011" s="23">
        <f>J2011+K2011</f>
        <v/>
      </c>
      <c r="M2011" s="23">
        <f>MIN(L2011,Settings!$C$25)</f>
        <v/>
      </c>
      <c r="N2011" s="23">
        <f>IF(B2011="IT",L2011*Settings!$C$11+L2011*Settings!$C$12,M2011*Settings!$C$16+M2011*Settings!$C$17+L2011*Settings!$C$18+L2011*Settings!$C$19+L2011*Settings!$C$20+L2011*Settings!$C$21*Settings!$C$22)</f>
        <v/>
      </c>
      <c r="O2011" s="23">
        <f>IF(B2011="IT",J2011/Settings!$C$13,0)</f>
        <v/>
      </c>
      <c r="P2011" s="23">
        <f>L2011+N2011+O2011</f>
        <v/>
      </c>
    </row>
    <row r="2012">
      <c r="A2012" s="5" t="inlineStr">
        <is>
          <t>E03082</t>
        </is>
      </c>
      <c r="B2012" s="5" t="inlineStr">
        <is>
          <t>PL</t>
        </is>
      </c>
      <c r="C2012" s="5" t="inlineStr">
        <is>
          <t>Tech</t>
        </is>
      </c>
      <c r="D2012" s="5" t="inlineStr">
        <is>
          <t>L5</t>
        </is>
      </c>
      <c r="E2012" s="5" t="n">
        <v>1</v>
      </c>
      <c r="F2012" s="5" t="n">
        <v>79700</v>
      </c>
      <c r="G2012" s="41" t="n">
        <v>46081</v>
      </c>
      <c r="H2012" s="41" t="n"/>
      <c r="I2012" s="42">
        <f>IF(H2012="",DATE(2099,12,31),H2012)</f>
        <v/>
      </c>
      <c r="J2012" s="23">
        <f>F2012*E2012</f>
        <v/>
      </c>
      <c r="K2012" s="23">
        <f>J2012*INDEX(Settings!$C$31:$C$36,MATCH(D2012,Settings!$B$31:$B$36,0))</f>
        <v/>
      </c>
      <c r="L2012" s="23">
        <f>J2012+K2012</f>
        <v/>
      </c>
      <c r="M2012" s="23">
        <f>MIN(L2012,Settings!$C$25)</f>
        <v/>
      </c>
      <c r="N2012" s="23">
        <f>IF(B2012="IT",L2012*Settings!$C$11+L2012*Settings!$C$12,M2012*Settings!$C$16+M2012*Settings!$C$17+L2012*Settings!$C$18+L2012*Settings!$C$19+L2012*Settings!$C$20+L2012*Settings!$C$21*Settings!$C$22)</f>
        <v/>
      </c>
      <c r="O2012" s="23">
        <f>IF(B2012="IT",J2012/Settings!$C$13,0)</f>
        <v/>
      </c>
      <c r="P2012" s="23">
        <f>L2012+N2012+O2012</f>
        <v/>
      </c>
    </row>
    <row r="2013">
      <c r="A2013" s="5" t="inlineStr">
        <is>
          <t>E03083</t>
        </is>
      </c>
      <c r="B2013" s="5" t="inlineStr">
        <is>
          <t>IT</t>
        </is>
      </c>
      <c r="C2013" s="5" t="inlineStr">
        <is>
          <t>HR</t>
        </is>
      </c>
      <c r="D2013" s="5" t="inlineStr">
        <is>
          <t>L1</t>
        </is>
      </c>
      <c r="E2013" s="5" t="n">
        <v>1</v>
      </c>
      <c r="F2013" s="5" t="n">
        <v>24450</v>
      </c>
      <c r="G2013" s="41" t="n">
        <v>45201</v>
      </c>
      <c r="H2013" s="41" t="n"/>
      <c r="I2013" s="42">
        <f>IF(H2013="",DATE(2099,12,31),H2013)</f>
        <v/>
      </c>
      <c r="J2013" s="23">
        <f>F2013*E2013</f>
        <v/>
      </c>
      <c r="K2013" s="23">
        <f>J2013*INDEX(Settings!$C$31:$C$36,MATCH(D2013,Settings!$B$31:$B$36,0))</f>
        <v/>
      </c>
      <c r="L2013" s="23">
        <f>J2013+K2013</f>
        <v/>
      </c>
      <c r="M2013" s="23">
        <f>MIN(L2013,Settings!$C$25)</f>
        <v/>
      </c>
      <c r="N2013" s="23">
        <f>IF(B2013="IT",L2013*Settings!$C$11+L2013*Settings!$C$12,M2013*Settings!$C$16+M2013*Settings!$C$17+L2013*Settings!$C$18+L2013*Settings!$C$19+L2013*Settings!$C$20+L2013*Settings!$C$21*Settings!$C$22)</f>
        <v/>
      </c>
      <c r="O2013" s="23">
        <f>IF(B2013="IT",J2013/Settings!$C$13,0)</f>
        <v/>
      </c>
      <c r="P2013" s="23">
        <f>L2013+N2013+O2013</f>
        <v/>
      </c>
    </row>
    <row r="2014">
      <c r="A2014" s="5" t="inlineStr">
        <is>
          <t>E03085</t>
        </is>
      </c>
      <c r="B2014" s="5" t="inlineStr">
        <is>
          <t>PL</t>
        </is>
      </c>
      <c r="C2014" s="5" t="inlineStr">
        <is>
          <t>Operations</t>
        </is>
      </c>
      <c r="D2014" s="5" t="inlineStr">
        <is>
          <t>L5</t>
        </is>
      </c>
      <c r="E2014" s="5" t="n">
        <v>1</v>
      </c>
      <c r="F2014" s="5" t="n">
        <v>53550</v>
      </c>
      <c r="G2014" s="41" t="n">
        <v>45480</v>
      </c>
      <c r="H2014" s="41" t="n"/>
      <c r="I2014" s="42">
        <f>IF(H2014="",DATE(2099,12,31),H2014)</f>
        <v/>
      </c>
      <c r="J2014" s="23">
        <f>F2014*E2014</f>
        <v/>
      </c>
      <c r="K2014" s="23">
        <f>J2014*INDEX(Settings!$C$31:$C$36,MATCH(D2014,Settings!$B$31:$B$36,0))</f>
        <v/>
      </c>
      <c r="L2014" s="23">
        <f>J2014+K2014</f>
        <v/>
      </c>
      <c r="M2014" s="23">
        <f>MIN(L2014,Settings!$C$25)</f>
        <v/>
      </c>
      <c r="N2014" s="23">
        <f>IF(B2014="IT",L2014*Settings!$C$11+L2014*Settings!$C$12,M2014*Settings!$C$16+M2014*Settings!$C$17+L2014*Settings!$C$18+L2014*Settings!$C$19+L2014*Settings!$C$20+L2014*Settings!$C$21*Settings!$C$22)</f>
        <v/>
      </c>
      <c r="O2014" s="23">
        <f>IF(B2014="IT",J2014/Settings!$C$13,0)</f>
        <v/>
      </c>
      <c r="P2014" s="23">
        <f>L2014+N2014+O2014</f>
        <v/>
      </c>
    </row>
    <row r="2015">
      <c r="A2015" s="5" t="inlineStr">
        <is>
          <t>E03086</t>
        </is>
      </c>
      <c r="B2015" s="5" t="inlineStr">
        <is>
          <t>PL</t>
        </is>
      </c>
      <c r="C2015" s="5" t="inlineStr">
        <is>
          <t>Tech</t>
        </is>
      </c>
      <c r="D2015" s="5" t="inlineStr">
        <is>
          <t>L1</t>
        </is>
      </c>
      <c r="E2015" s="5" t="n">
        <v>1</v>
      </c>
      <c r="F2015" s="5" t="n">
        <v>24650</v>
      </c>
      <c r="G2015" s="41" t="n">
        <v>42825</v>
      </c>
      <c r="H2015" s="41" t="n"/>
      <c r="I2015" s="42">
        <f>IF(H2015="",DATE(2099,12,31),H2015)</f>
        <v/>
      </c>
      <c r="J2015" s="23">
        <f>F2015*E2015</f>
        <v/>
      </c>
      <c r="K2015" s="23">
        <f>J2015*INDEX(Settings!$C$31:$C$36,MATCH(D2015,Settings!$B$31:$B$36,0))</f>
        <v/>
      </c>
      <c r="L2015" s="23">
        <f>J2015+K2015</f>
        <v/>
      </c>
      <c r="M2015" s="23">
        <f>MIN(L2015,Settings!$C$25)</f>
        <v/>
      </c>
      <c r="N2015" s="23">
        <f>IF(B2015="IT",L2015*Settings!$C$11+L2015*Settings!$C$12,M2015*Settings!$C$16+M2015*Settings!$C$17+L2015*Settings!$C$18+L2015*Settings!$C$19+L2015*Settings!$C$20+L2015*Settings!$C$21*Settings!$C$22)</f>
        <v/>
      </c>
      <c r="O2015" s="23">
        <f>IF(B2015="IT",J2015/Settings!$C$13,0)</f>
        <v/>
      </c>
      <c r="P2015" s="23">
        <f>L2015+N2015+O2015</f>
        <v/>
      </c>
    </row>
    <row r="2016">
      <c r="A2016" s="5" t="inlineStr">
        <is>
          <t>E03087</t>
        </is>
      </c>
      <c r="B2016" s="5" t="inlineStr">
        <is>
          <t>PL</t>
        </is>
      </c>
      <c r="C2016" s="5" t="inlineStr">
        <is>
          <t>Operations</t>
        </is>
      </c>
      <c r="D2016" s="5" t="inlineStr">
        <is>
          <t>L3</t>
        </is>
      </c>
      <c r="E2016" s="5" t="n">
        <v>1</v>
      </c>
      <c r="F2016" s="5" t="n">
        <v>29100</v>
      </c>
      <c r="G2016" s="41" t="n">
        <v>45621</v>
      </c>
      <c r="H2016" s="41" t="n"/>
      <c r="I2016" s="42">
        <f>IF(H2016="",DATE(2099,12,31),H2016)</f>
        <v/>
      </c>
      <c r="J2016" s="23">
        <f>F2016*E2016</f>
        <v/>
      </c>
      <c r="K2016" s="23">
        <f>J2016*INDEX(Settings!$C$31:$C$36,MATCH(D2016,Settings!$B$31:$B$36,0))</f>
        <v/>
      </c>
      <c r="L2016" s="23">
        <f>J2016+K2016</f>
        <v/>
      </c>
      <c r="M2016" s="23">
        <f>MIN(L2016,Settings!$C$25)</f>
        <v/>
      </c>
      <c r="N2016" s="23">
        <f>IF(B2016="IT",L2016*Settings!$C$11+L2016*Settings!$C$12,M2016*Settings!$C$16+M2016*Settings!$C$17+L2016*Settings!$C$18+L2016*Settings!$C$19+L2016*Settings!$C$20+L2016*Settings!$C$21*Settings!$C$22)</f>
        <v/>
      </c>
      <c r="O2016" s="23">
        <f>IF(B2016="IT",J2016/Settings!$C$13,0)</f>
        <v/>
      </c>
      <c r="P2016" s="23">
        <f>L2016+N2016+O2016</f>
        <v/>
      </c>
    </row>
    <row r="2017">
      <c r="A2017" s="5" t="inlineStr">
        <is>
          <t>E03088</t>
        </is>
      </c>
      <c r="B2017" s="5" t="inlineStr">
        <is>
          <t>PL</t>
        </is>
      </c>
      <c r="C2017" s="5" t="inlineStr">
        <is>
          <t>Customer Service</t>
        </is>
      </c>
      <c r="D2017" s="5" t="inlineStr">
        <is>
          <t>L2</t>
        </is>
      </c>
      <c r="E2017" s="5" t="n">
        <v>1</v>
      </c>
      <c r="F2017" s="5" t="n">
        <v>24850</v>
      </c>
      <c r="G2017" s="41" t="n">
        <v>45249</v>
      </c>
      <c r="H2017" s="41" t="n"/>
      <c r="I2017" s="42">
        <f>IF(H2017="",DATE(2099,12,31),H2017)</f>
        <v/>
      </c>
      <c r="J2017" s="23">
        <f>F2017*E2017</f>
        <v/>
      </c>
      <c r="K2017" s="23">
        <f>J2017*INDEX(Settings!$C$31:$C$36,MATCH(D2017,Settings!$B$31:$B$36,0))</f>
        <v/>
      </c>
      <c r="L2017" s="23">
        <f>J2017+K2017</f>
        <v/>
      </c>
      <c r="M2017" s="23">
        <f>MIN(L2017,Settings!$C$25)</f>
        <v/>
      </c>
      <c r="N2017" s="23">
        <f>IF(B2017="IT",L2017*Settings!$C$11+L2017*Settings!$C$12,M2017*Settings!$C$16+M2017*Settings!$C$17+L2017*Settings!$C$18+L2017*Settings!$C$19+L2017*Settings!$C$20+L2017*Settings!$C$21*Settings!$C$22)</f>
        <v/>
      </c>
      <c r="O2017" s="23">
        <f>IF(B2017="IT",J2017/Settings!$C$13,0)</f>
        <v/>
      </c>
      <c r="P2017" s="23">
        <f>L2017+N2017+O2017</f>
        <v/>
      </c>
    </row>
    <row r="2018">
      <c r="A2018" s="5" t="inlineStr">
        <is>
          <t>E03089</t>
        </is>
      </c>
      <c r="B2018" s="5" t="inlineStr">
        <is>
          <t>PL</t>
        </is>
      </c>
      <c r="C2018" s="5" t="inlineStr">
        <is>
          <t>Operations</t>
        </is>
      </c>
      <c r="D2018" s="5" t="inlineStr">
        <is>
          <t>L2</t>
        </is>
      </c>
      <c r="E2018" s="5" t="n">
        <v>1</v>
      </c>
      <c r="F2018" s="5" t="n">
        <v>26900</v>
      </c>
      <c r="G2018" s="41" t="n">
        <v>45649</v>
      </c>
      <c r="H2018" s="41" t="n"/>
      <c r="I2018" s="42">
        <f>IF(H2018="",DATE(2099,12,31),H2018)</f>
        <v/>
      </c>
      <c r="J2018" s="23">
        <f>F2018*E2018</f>
        <v/>
      </c>
      <c r="K2018" s="23">
        <f>J2018*INDEX(Settings!$C$31:$C$36,MATCH(D2018,Settings!$B$31:$B$36,0))</f>
        <v/>
      </c>
      <c r="L2018" s="23">
        <f>J2018+K2018</f>
        <v/>
      </c>
      <c r="M2018" s="23">
        <f>MIN(L2018,Settings!$C$25)</f>
        <v/>
      </c>
      <c r="N2018" s="23">
        <f>IF(B2018="IT",L2018*Settings!$C$11+L2018*Settings!$C$12,M2018*Settings!$C$16+M2018*Settings!$C$17+L2018*Settings!$C$18+L2018*Settings!$C$19+L2018*Settings!$C$20+L2018*Settings!$C$21*Settings!$C$22)</f>
        <v/>
      </c>
      <c r="O2018" s="23">
        <f>IF(B2018="IT",J2018/Settings!$C$13,0)</f>
        <v/>
      </c>
      <c r="P2018" s="23">
        <f>L2018+N2018+O2018</f>
        <v/>
      </c>
    </row>
    <row r="2019">
      <c r="A2019" s="5" t="inlineStr">
        <is>
          <t>E03092</t>
        </is>
      </c>
      <c r="B2019" s="5" t="inlineStr">
        <is>
          <t>PL</t>
        </is>
      </c>
      <c r="C2019" s="5" t="inlineStr">
        <is>
          <t>Operations</t>
        </is>
      </c>
      <c r="D2019" s="5" t="inlineStr">
        <is>
          <t>L4</t>
        </is>
      </c>
      <c r="E2019" s="5" t="n">
        <v>1</v>
      </c>
      <c r="F2019" s="5" t="n">
        <v>44750</v>
      </c>
      <c r="G2019" s="41" t="n">
        <v>45144</v>
      </c>
      <c r="H2019" s="41" t="n"/>
      <c r="I2019" s="42">
        <f>IF(H2019="",DATE(2099,12,31),H2019)</f>
        <v/>
      </c>
      <c r="J2019" s="23">
        <f>F2019*E2019</f>
        <v/>
      </c>
      <c r="K2019" s="23">
        <f>J2019*INDEX(Settings!$C$31:$C$36,MATCH(D2019,Settings!$B$31:$B$36,0))</f>
        <v/>
      </c>
      <c r="L2019" s="23">
        <f>J2019+K2019</f>
        <v/>
      </c>
      <c r="M2019" s="23">
        <f>MIN(L2019,Settings!$C$25)</f>
        <v/>
      </c>
      <c r="N2019" s="23">
        <f>IF(B2019="IT",L2019*Settings!$C$11+L2019*Settings!$C$12,M2019*Settings!$C$16+M2019*Settings!$C$17+L2019*Settings!$C$18+L2019*Settings!$C$19+L2019*Settings!$C$20+L2019*Settings!$C$21*Settings!$C$22)</f>
        <v/>
      </c>
      <c r="O2019" s="23">
        <f>IF(B2019="IT",J2019/Settings!$C$13,0)</f>
        <v/>
      </c>
      <c r="P2019" s="23">
        <f>L2019+N2019+O2019</f>
        <v/>
      </c>
    </row>
    <row r="2020">
      <c r="A2020" s="5" t="inlineStr">
        <is>
          <t>E03094</t>
        </is>
      </c>
      <c r="B2020" s="5" t="inlineStr">
        <is>
          <t>IT</t>
        </is>
      </c>
      <c r="C2020" s="5" t="inlineStr">
        <is>
          <t>Customer Service</t>
        </is>
      </c>
      <c r="D2020" s="5" t="inlineStr">
        <is>
          <t>L2</t>
        </is>
      </c>
      <c r="E2020" s="5" t="n">
        <v>1</v>
      </c>
      <c r="F2020" s="5" t="n">
        <v>22500</v>
      </c>
      <c r="G2020" s="41" t="n">
        <v>46007</v>
      </c>
      <c r="H2020" s="41" t="n">
        <v>46100</v>
      </c>
      <c r="I2020" s="42">
        <f>IF(H2020="",DATE(2099,12,31),H2020)</f>
        <v/>
      </c>
      <c r="J2020" s="23">
        <f>F2020*E2020</f>
        <v/>
      </c>
      <c r="K2020" s="23">
        <f>J2020*INDEX(Settings!$C$31:$C$36,MATCH(D2020,Settings!$B$31:$B$36,0))</f>
        <v/>
      </c>
      <c r="L2020" s="23">
        <f>J2020+K2020</f>
        <v/>
      </c>
      <c r="M2020" s="23">
        <f>MIN(L2020,Settings!$C$25)</f>
        <v/>
      </c>
      <c r="N2020" s="23">
        <f>IF(B2020="IT",L2020*Settings!$C$11+L2020*Settings!$C$12,M2020*Settings!$C$16+M2020*Settings!$C$17+L2020*Settings!$C$18+L2020*Settings!$C$19+L2020*Settings!$C$20+L2020*Settings!$C$21*Settings!$C$22)</f>
        <v/>
      </c>
      <c r="O2020" s="23">
        <f>IF(B2020="IT",J2020/Settings!$C$13,0)</f>
        <v/>
      </c>
      <c r="P2020" s="23">
        <f>L2020+N2020+O2020</f>
        <v/>
      </c>
    </row>
    <row r="2021">
      <c r="A2021" s="5" t="inlineStr">
        <is>
          <t>E03098</t>
        </is>
      </c>
      <c r="B2021" s="5" t="inlineStr">
        <is>
          <t>IT</t>
        </is>
      </c>
      <c r="C2021" s="5" t="inlineStr">
        <is>
          <t>Customer Service</t>
        </is>
      </c>
      <c r="D2021" s="5" t="inlineStr">
        <is>
          <t>L1</t>
        </is>
      </c>
      <c r="E2021" s="5" t="n">
        <v>1</v>
      </c>
      <c r="F2021" s="5" t="n">
        <v>25000</v>
      </c>
      <c r="G2021" s="41" t="n">
        <v>44726</v>
      </c>
      <c r="H2021" s="41" t="n"/>
      <c r="I2021" s="42">
        <f>IF(H2021="",DATE(2099,12,31),H2021)</f>
        <v/>
      </c>
      <c r="J2021" s="23">
        <f>F2021*E2021</f>
        <v/>
      </c>
      <c r="K2021" s="23">
        <f>J2021*INDEX(Settings!$C$31:$C$36,MATCH(D2021,Settings!$B$31:$B$36,0))</f>
        <v/>
      </c>
      <c r="L2021" s="23">
        <f>J2021+K2021</f>
        <v/>
      </c>
      <c r="M2021" s="23">
        <f>MIN(L2021,Settings!$C$25)</f>
        <v/>
      </c>
      <c r="N2021" s="23">
        <f>IF(B2021="IT",L2021*Settings!$C$11+L2021*Settings!$C$12,M2021*Settings!$C$16+M2021*Settings!$C$17+L2021*Settings!$C$18+L2021*Settings!$C$19+L2021*Settings!$C$20+L2021*Settings!$C$21*Settings!$C$22)</f>
        <v/>
      </c>
      <c r="O2021" s="23">
        <f>IF(B2021="IT",J2021/Settings!$C$13,0)</f>
        <v/>
      </c>
      <c r="P2021" s="23">
        <f>L2021+N2021+O2021</f>
        <v/>
      </c>
    </row>
    <row r="2022">
      <c r="A2022" s="5" t="inlineStr">
        <is>
          <t>E03103</t>
        </is>
      </c>
      <c r="B2022" s="5" t="inlineStr">
        <is>
          <t>IT</t>
        </is>
      </c>
      <c r="C2022" s="5" t="inlineStr">
        <is>
          <t>Operations</t>
        </is>
      </c>
      <c r="D2022" s="5" t="inlineStr">
        <is>
          <t>L2</t>
        </is>
      </c>
      <c r="E2022" s="5" t="n">
        <v>1</v>
      </c>
      <c r="F2022" s="5" t="n">
        <v>27250</v>
      </c>
      <c r="G2022" s="41" t="n">
        <v>46022</v>
      </c>
      <c r="H2022" s="41" t="n">
        <v>46179</v>
      </c>
      <c r="I2022" s="42">
        <f>IF(H2022="",DATE(2099,12,31),H2022)</f>
        <v/>
      </c>
      <c r="J2022" s="23">
        <f>F2022*E2022</f>
        <v/>
      </c>
      <c r="K2022" s="23">
        <f>J2022*INDEX(Settings!$C$31:$C$36,MATCH(D2022,Settings!$B$31:$B$36,0))</f>
        <v/>
      </c>
      <c r="L2022" s="23">
        <f>J2022+K2022</f>
        <v/>
      </c>
      <c r="M2022" s="23">
        <f>MIN(L2022,Settings!$C$25)</f>
        <v/>
      </c>
      <c r="N2022" s="23">
        <f>IF(B2022="IT",L2022*Settings!$C$11+L2022*Settings!$C$12,M2022*Settings!$C$16+M2022*Settings!$C$17+L2022*Settings!$C$18+L2022*Settings!$C$19+L2022*Settings!$C$20+L2022*Settings!$C$21*Settings!$C$22)</f>
        <v/>
      </c>
      <c r="O2022" s="23">
        <f>IF(B2022="IT",J2022/Settings!$C$13,0)</f>
        <v/>
      </c>
      <c r="P2022" s="23">
        <f>L2022+N2022+O2022</f>
        <v/>
      </c>
    </row>
    <row r="2023">
      <c r="A2023" s="5" t="inlineStr">
        <is>
          <t>E03104</t>
        </is>
      </c>
      <c r="B2023" s="5" t="inlineStr">
        <is>
          <t>IT</t>
        </is>
      </c>
      <c r="C2023" s="5" t="inlineStr">
        <is>
          <t>Customer Service</t>
        </is>
      </c>
      <c r="D2023" s="5" t="inlineStr">
        <is>
          <t>L3</t>
        </is>
      </c>
      <c r="E2023" s="5" t="n">
        <v>1</v>
      </c>
      <c r="F2023" s="5" t="n">
        <v>40750</v>
      </c>
      <c r="G2023" s="41" t="n">
        <v>45701</v>
      </c>
      <c r="H2023" s="41" t="n"/>
      <c r="I2023" s="42">
        <f>IF(H2023="",DATE(2099,12,31),H2023)</f>
        <v/>
      </c>
      <c r="J2023" s="23">
        <f>F2023*E2023</f>
        <v/>
      </c>
      <c r="K2023" s="23">
        <f>J2023*INDEX(Settings!$C$31:$C$36,MATCH(D2023,Settings!$B$31:$B$36,0))</f>
        <v/>
      </c>
      <c r="L2023" s="23">
        <f>J2023+K2023</f>
        <v/>
      </c>
      <c r="M2023" s="23">
        <f>MIN(L2023,Settings!$C$25)</f>
        <v/>
      </c>
      <c r="N2023" s="23">
        <f>IF(B2023="IT",L2023*Settings!$C$11+L2023*Settings!$C$12,M2023*Settings!$C$16+M2023*Settings!$C$17+L2023*Settings!$C$18+L2023*Settings!$C$19+L2023*Settings!$C$20+L2023*Settings!$C$21*Settings!$C$22)</f>
        <v/>
      </c>
      <c r="O2023" s="23">
        <f>IF(B2023="IT",J2023/Settings!$C$13,0)</f>
        <v/>
      </c>
      <c r="P2023" s="23">
        <f>L2023+N2023+O2023</f>
        <v/>
      </c>
    </row>
    <row r="2024">
      <c r="A2024" s="5" t="inlineStr">
        <is>
          <t>E03105</t>
        </is>
      </c>
      <c r="B2024" s="5" t="inlineStr">
        <is>
          <t>PL</t>
        </is>
      </c>
      <c r="C2024" s="5" t="inlineStr">
        <is>
          <t>Customer Service</t>
        </is>
      </c>
      <c r="D2024" s="5" t="inlineStr">
        <is>
          <t>L2</t>
        </is>
      </c>
      <c r="E2024" s="5" t="n">
        <v>1</v>
      </c>
      <c r="F2024" s="5" t="n">
        <v>23800</v>
      </c>
      <c r="G2024" s="41" t="n">
        <v>44871</v>
      </c>
      <c r="H2024" s="41" t="n"/>
      <c r="I2024" s="42">
        <f>IF(H2024="",DATE(2099,12,31),H2024)</f>
        <v/>
      </c>
      <c r="J2024" s="23">
        <f>F2024*E2024</f>
        <v/>
      </c>
      <c r="K2024" s="23">
        <f>J2024*INDEX(Settings!$C$31:$C$36,MATCH(D2024,Settings!$B$31:$B$36,0))</f>
        <v/>
      </c>
      <c r="L2024" s="23">
        <f>J2024+K2024</f>
        <v/>
      </c>
      <c r="M2024" s="23">
        <f>MIN(L2024,Settings!$C$25)</f>
        <v/>
      </c>
      <c r="N2024" s="23">
        <f>IF(B2024="IT",L2024*Settings!$C$11+L2024*Settings!$C$12,M2024*Settings!$C$16+M2024*Settings!$C$17+L2024*Settings!$C$18+L2024*Settings!$C$19+L2024*Settings!$C$20+L2024*Settings!$C$21*Settings!$C$22)</f>
        <v/>
      </c>
      <c r="O2024" s="23">
        <f>IF(B2024="IT",J2024/Settings!$C$13,0)</f>
        <v/>
      </c>
      <c r="P2024" s="23">
        <f>L2024+N2024+O2024</f>
        <v/>
      </c>
    </row>
    <row r="2025">
      <c r="A2025" s="5" t="inlineStr">
        <is>
          <t>E03107</t>
        </is>
      </c>
      <c r="B2025" s="5" t="inlineStr">
        <is>
          <t>PL</t>
        </is>
      </c>
      <c r="C2025" s="5" t="inlineStr">
        <is>
          <t>Tech</t>
        </is>
      </c>
      <c r="D2025" s="5" t="inlineStr">
        <is>
          <t>L1</t>
        </is>
      </c>
      <c r="E2025" s="5" t="n">
        <v>1</v>
      </c>
      <c r="F2025" s="5" t="n">
        <v>28750</v>
      </c>
      <c r="G2025" s="41" t="n">
        <v>44350</v>
      </c>
      <c r="H2025" s="41" t="n"/>
      <c r="I2025" s="42">
        <f>IF(H2025="",DATE(2099,12,31),H2025)</f>
        <v/>
      </c>
      <c r="J2025" s="23">
        <f>F2025*E2025</f>
        <v/>
      </c>
      <c r="K2025" s="23">
        <f>J2025*INDEX(Settings!$C$31:$C$36,MATCH(D2025,Settings!$B$31:$B$36,0))</f>
        <v/>
      </c>
      <c r="L2025" s="23">
        <f>J2025+K2025</f>
        <v/>
      </c>
      <c r="M2025" s="23">
        <f>MIN(L2025,Settings!$C$25)</f>
        <v/>
      </c>
      <c r="N2025" s="23">
        <f>IF(B2025="IT",L2025*Settings!$C$11+L2025*Settings!$C$12,M2025*Settings!$C$16+M2025*Settings!$C$17+L2025*Settings!$C$18+L2025*Settings!$C$19+L2025*Settings!$C$20+L2025*Settings!$C$21*Settings!$C$22)</f>
        <v/>
      </c>
      <c r="O2025" s="23">
        <f>IF(B2025="IT",J2025/Settings!$C$13,0)</f>
        <v/>
      </c>
      <c r="P2025" s="23">
        <f>L2025+N2025+O2025</f>
        <v/>
      </c>
    </row>
    <row r="2026">
      <c r="A2026" s="5" t="inlineStr">
        <is>
          <t>E03108</t>
        </is>
      </c>
      <c r="B2026" s="5" t="inlineStr">
        <is>
          <t>IT</t>
        </is>
      </c>
      <c r="C2026" s="5" t="inlineStr">
        <is>
          <t>Customer Service</t>
        </is>
      </c>
      <c r="D2026" s="5" t="inlineStr">
        <is>
          <t>L5</t>
        </is>
      </c>
      <c r="E2026" s="5" t="n">
        <v>1</v>
      </c>
      <c r="F2026" s="5" t="n">
        <v>71200</v>
      </c>
      <c r="G2026" s="41" t="n">
        <v>45199</v>
      </c>
      <c r="H2026" s="41" t="n"/>
      <c r="I2026" s="42">
        <f>IF(H2026="",DATE(2099,12,31),H2026)</f>
        <v/>
      </c>
      <c r="J2026" s="23">
        <f>F2026*E2026</f>
        <v/>
      </c>
      <c r="K2026" s="23">
        <f>J2026*INDEX(Settings!$C$31:$C$36,MATCH(D2026,Settings!$B$31:$B$36,0))</f>
        <v/>
      </c>
      <c r="L2026" s="23">
        <f>J2026+K2026</f>
        <v/>
      </c>
      <c r="M2026" s="23">
        <f>MIN(L2026,Settings!$C$25)</f>
        <v/>
      </c>
      <c r="N2026" s="23">
        <f>IF(B2026="IT",L2026*Settings!$C$11+L2026*Settings!$C$12,M2026*Settings!$C$16+M2026*Settings!$C$17+L2026*Settings!$C$18+L2026*Settings!$C$19+L2026*Settings!$C$20+L2026*Settings!$C$21*Settings!$C$22)</f>
        <v/>
      </c>
      <c r="O2026" s="23">
        <f>IF(B2026="IT",J2026/Settings!$C$13,0)</f>
        <v/>
      </c>
      <c r="P2026" s="23">
        <f>L2026+N2026+O2026</f>
        <v/>
      </c>
    </row>
    <row r="2027">
      <c r="A2027" s="5" t="inlineStr">
        <is>
          <t>E03109</t>
        </is>
      </c>
      <c r="B2027" s="5" t="inlineStr">
        <is>
          <t>IT</t>
        </is>
      </c>
      <c r="C2027" s="5" t="inlineStr">
        <is>
          <t>Finance</t>
        </is>
      </c>
      <c r="D2027" s="5" t="inlineStr">
        <is>
          <t>L3</t>
        </is>
      </c>
      <c r="E2027" s="5" t="n">
        <v>0.8</v>
      </c>
      <c r="F2027" s="5" t="n">
        <v>47500</v>
      </c>
      <c r="G2027" s="41" t="n">
        <v>44378</v>
      </c>
      <c r="H2027" s="41" t="n"/>
      <c r="I2027" s="42">
        <f>IF(H2027="",DATE(2099,12,31),H2027)</f>
        <v/>
      </c>
      <c r="J2027" s="23">
        <f>F2027*E2027</f>
        <v/>
      </c>
      <c r="K2027" s="23">
        <f>J2027*INDEX(Settings!$C$31:$C$36,MATCH(D2027,Settings!$B$31:$B$36,0))</f>
        <v/>
      </c>
      <c r="L2027" s="23">
        <f>J2027+K2027</f>
        <v/>
      </c>
      <c r="M2027" s="23">
        <f>MIN(L2027,Settings!$C$25)</f>
        <v/>
      </c>
      <c r="N2027" s="23">
        <f>IF(B2027="IT",L2027*Settings!$C$11+L2027*Settings!$C$12,M2027*Settings!$C$16+M2027*Settings!$C$17+L2027*Settings!$C$18+L2027*Settings!$C$19+L2027*Settings!$C$20+L2027*Settings!$C$21*Settings!$C$22)</f>
        <v/>
      </c>
      <c r="O2027" s="23">
        <f>IF(B2027="IT",J2027/Settings!$C$13,0)</f>
        <v/>
      </c>
      <c r="P2027" s="23">
        <f>L2027+N2027+O2027</f>
        <v/>
      </c>
    </row>
    <row r="2028">
      <c r="A2028" s="5" t="inlineStr">
        <is>
          <t>E03113</t>
        </is>
      </c>
      <c r="B2028" s="5" t="inlineStr">
        <is>
          <t>IT</t>
        </is>
      </c>
      <c r="C2028" s="5" t="inlineStr">
        <is>
          <t>Customer Service</t>
        </is>
      </c>
      <c r="D2028" s="5" t="inlineStr">
        <is>
          <t>L2</t>
        </is>
      </c>
      <c r="E2028" s="5" t="n">
        <v>1</v>
      </c>
      <c r="F2028" s="5" t="n">
        <v>31250</v>
      </c>
      <c r="G2028" s="41" t="n">
        <v>45475</v>
      </c>
      <c r="H2028" s="41" t="n"/>
      <c r="I2028" s="42">
        <f>IF(H2028="",DATE(2099,12,31),H2028)</f>
        <v/>
      </c>
      <c r="J2028" s="23">
        <f>F2028*E2028</f>
        <v/>
      </c>
      <c r="K2028" s="23">
        <f>J2028*INDEX(Settings!$C$31:$C$36,MATCH(D2028,Settings!$B$31:$B$36,0))</f>
        <v/>
      </c>
      <c r="L2028" s="23">
        <f>J2028+K2028</f>
        <v/>
      </c>
      <c r="M2028" s="23">
        <f>MIN(L2028,Settings!$C$25)</f>
        <v/>
      </c>
      <c r="N2028" s="23">
        <f>IF(B2028="IT",L2028*Settings!$C$11+L2028*Settings!$C$12,M2028*Settings!$C$16+M2028*Settings!$C$17+L2028*Settings!$C$18+L2028*Settings!$C$19+L2028*Settings!$C$20+L2028*Settings!$C$21*Settings!$C$22)</f>
        <v/>
      </c>
      <c r="O2028" s="23">
        <f>IF(B2028="IT",J2028/Settings!$C$13,0)</f>
        <v/>
      </c>
      <c r="P2028" s="23">
        <f>L2028+N2028+O2028</f>
        <v/>
      </c>
    </row>
    <row r="2029">
      <c r="A2029" s="5" t="inlineStr">
        <is>
          <t>E03115</t>
        </is>
      </c>
      <c r="B2029" s="5" t="inlineStr">
        <is>
          <t>IT</t>
        </is>
      </c>
      <c r="C2029" s="5" t="inlineStr">
        <is>
          <t>Customer Service</t>
        </is>
      </c>
      <c r="D2029" s="5" t="inlineStr">
        <is>
          <t>L1</t>
        </is>
      </c>
      <c r="E2029" s="5" t="n">
        <v>1</v>
      </c>
      <c r="F2029" s="5" t="n">
        <v>22200</v>
      </c>
      <c r="G2029" s="41" t="n">
        <v>45276</v>
      </c>
      <c r="H2029" s="41" t="n"/>
      <c r="I2029" s="42">
        <f>IF(H2029="",DATE(2099,12,31),H2029)</f>
        <v/>
      </c>
      <c r="J2029" s="23">
        <f>F2029*E2029</f>
        <v/>
      </c>
      <c r="K2029" s="23">
        <f>J2029*INDEX(Settings!$C$31:$C$36,MATCH(D2029,Settings!$B$31:$B$36,0))</f>
        <v/>
      </c>
      <c r="L2029" s="23">
        <f>J2029+K2029</f>
        <v/>
      </c>
      <c r="M2029" s="23">
        <f>MIN(L2029,Settings!$C$25)</f>
        <v/>
      </c>
      <c r="N2029" s="23">
        <f>IF(B2029="IT",L2029*Settings!$C$11+L2029*Settings!$C$12,M2029*Settings!$C$16+M2029*Settings!$C$17+L2029*Settings!$C$18+L2029*Settings!$C$19+L2029*Settings!$C$20+L2029*Settings!$C$21*Settings!$C$22)</f>
        <v/>
      </c>
      <c r="O2029" s="23">
        <f>IF(B2029="IT",J2029/Settings!$C$13,0)</f>
        <v/>
      </c>
      <c r="P2029" s="23">
        <f>L2029+N2029+O2029</f>
        <v/>
      </c>
    </row>
    <row r="2030">
      <c r="A2030" s="5" t="inlineStr">
        <is>
          <t>E03116</t>
        </is>
      </c>
      <c r="B2030" s="5" t="inlineStr">
        <is>
          <t>PL</t>
        </is>
      </c>
      <c r="C2030" s="5" t="inlineStr">
        <is>
          <t>Operations</t>
        </is>
      </c>
      <c r="D2030" s="5" t="inlineStr">
        <is>
          <t>L1</t>
        </is>
      </c>
      <c r="E2030" s="5" t="n">
        <v>1</v>
      </c>
      <c r="F2030" s="5" t="n">
        <v>15000</v>
      </c>
      <c r="G2030" s="41" t="n">
        <v>45689</v>
      </c>
      <c r="H2030" s="41" t="n"/>
      <c r="I2030" s="42">
        <f>IF(H2030="",DATE(2099,12,31),H2030)</f>
        <v/>
      </c>
      <c r="J2030" s="23">
        <f>F2030*E2030</f>
        <v/>
      </c>
      <c r="K2030" s="23">
        <f>J2030*INDEX(Settings!$C$31:$C$36,MATCH(D2030,Settings!$B$31:$B$36,0))</f>
        <v/>
      </c>
      <c r="L2030" s="23">
        <f>J2030+K2030</f>
        <v/>
      </c>
      <c r="M2030" s="23">
        <f>MIN(L2030,Settings!$C$25)</f>
        <v/>
      </c>
      <c r="N2030" s="23">
        <f>IF(B2030="IT",L2030*Settings!$C$11+L2030*Settings!$C$12,M2030*Settings!$C$16+M2030*Settings!$C$17+L2030*Settings!$C$18+L2030*Settings!$C$19+L2030*Settings!$C$20+L2030*Settings!$C$21*Settings!$C$22)</f>
        <v/>
      </c>
      <c r="O2030" s="23">
        <f>IF(B2030="IT",J2030/Settings!$C$13,0)</f>
        <v/>
      </c>
      <c r="P2030" s="23">
        <f>L2030+N2030+O2030</f>
        <v/>
      </c>
    </row>
    <row r="2031">
      <c r="A2031" s="5" t="inlineStr">
        <is>
          <t>E03117</t>
        </is>
      </c>
      <c r="B2031" s="5" t="inlineStr">
        <is>
          <t>PL</t>
        </is>
      </c>
      <c r="C2031" s="5" t="inlineStr">
        <is>
          <t>Operations</t>
        </is>
      </c>
      <c r="D2031" s="5" t="inlineStr">
        <is>
          <t>L1</t>
        </is>
      </c>
      <c r="E2031" s="5" t="n">
        <v>1</v>
      </c>
      <c r="F2031" s="5" t="n">
        <v>20100</v>
      </c>
      <c r="G2031" s="41" t="n">
        <v>45275</v>
      </c>
      <c r="H2031" s="41" t="n"/>
      <c r="I2031" s="42">
        <f>IF(H2031="",DATE(2099,12,31),H2031)</f>
        <v/>
      </c>
      <c r="J2031" s="23">
        <f>F2031*E2031</f>
        <v/>
      </c>
      <c r="K2031" s="23">
        <f>J2031*INDEX(Settings!$C$31:$C$36,MATCH(D2031,Settings!$B$31:$B$36,0))</f>
        <v/>
      </c>
      <c r="L2031" s="23">
        <f>J2031+K2031</f>
        <v/>
      </c>
      <c r="M2031" s="23">
        <f>MIN(L2031,Settings!$C$25)</f>
        <v/>
      </c>
      <c r="N2031" s="23">
        <f>IF(B2031="IT",L2031*Settings!$C$11+L2031*Settings!$C$12,M2031*Settings!$C$16+M2031*Settings!$C$17+L2031*Settings!$C$18+L2031*Settings!$C$19+L2031*Settings!$C$20+L2031*Settings!$C$21*Settings!$C$22)</f>
        <v/>
      </c>
      <c r="O2031" s="23">
        <f>IF(B2031="IT",J2031/Settings!$C$13,0)</f>
        <v/>
      </c>
      <c r="P2031" s="23">
        <f>L2031+N2031+O2031</f>
        <v/>
      </c>
    </row>
    <row r="2032">
      <c r="A2032" s="5" t="inlineStr">
        <is>
          <t>E03118</t>
        </is>
      </c>
      <c r="B2032" s="5" t="inlineStr">
        <is>
          <t>PL</t>
        </is>
      </c>
      <c r="C2032" s="5" t="inlineStr">
        <is>
          <t>Tech</t>
        </is>
      </c>
      <c r="D2032" s="5" t="inlineStr">
        <is>
          <t>L2</t>
        </is>
      </c>
      <c r="E2032" s="5" t="n">
        <v>1</v>
      </c>
      <c r="F2032" s="5" t="n">
        <v>32150</v>
      </c>
      <c r="G2032" s="41" t="n">
        <v>46054</v>
      </c>
      <c r="H2032" s="41" t="n"/>
      <c r="I2032" s="42">
        <f>IF(H2032="",DATE(2099,12,31),H2032)</f>
        <v/>
      </c>
      <c r="J2032" s="23">
        <f>F2032*E2032</f>
        <v/>
      </c>
      <c r="K2032" s="23">
        <f>J2032*INDEX(Settings!$C$31:$C$36,MATCH(D2032,Settings!$B$31:$B$36,0))</f>
        <v/>
      </c>
      <c r="L2032" s="23">
        <f>J2032+K2032</f>
        <v/>
      </c>
      <c r="M2032" s="23">
        <f>MIN(L2032,Settings!$C$25)</f>
        <v/>
      </c>
      <c r="N2032" s="23">
        <f>IF(B2032="IT",L2032*Settings!$C$11+L2032*Settings!$C$12,M2032*Settings!$C$16+M2032*Settings!$C$17+L2032*Settings!$C$18+L2032*Settings!$C$19+L2032*Settings!$C$20+L2032*Settings!$C$21*Settings!$C$22)</f>
        <v/>
      </c>
      <c r="O2032" s="23">
        <f>IF(B2032="IT",J2032/Settings!$C$13,0)</f>
        <v/>
      </c>
      <c r="P2032" s="23">
        <f>L2032+N2032+O2032</f>
        <v/>
      </c>
    </row>
    <row r="2033">
      <c r="A2033" s="5" t="inlineStr">
        <is>
          <t>E03122</t>
        </is>
      </c>
      <c r="B2033" s="5" t="inlineStr">
        <is>
          <t>PL</t>
        </is>
      </c>
      <c r="C2033" s="5" t="inlineStr">
        <is>
          <t>Tech</t>
        </is>
      </c>
      <c r="D2033" s="5" t="inlineStr">
        <is>
          <t>L2</t>
        </is>
      </c>
      <c r="E2033" s="5" t="n">
        <v>1</v>
      </c>
      <c r="F2033" s="5" t="n">
        <v>34550</v>
      </c>
      <c r="G2033" s="41" t="n">
        <v>44959</v>
      </c>
      <c r="H2033" s="41" t="n">
        <v>45855</v>
      </c>
      <c r="I2033" s="42">
        <f>IF(H2033="",DATE(2099,12,31),H2033)</f>
        <v/>
      </c>
      <c r="J2033" s="23">
        <f>F2033*E2033</f>
        <v/>
      </c>
      <c r="K2033" s="23">
        <f>J2033*INDEX(Settings!$C$31:$C$36,MATCH(D2033,Settings!$B$31:$B$36,0))</f>
        <v/>
      </c>
      <c r="L2033" s="23">
        <f>J2033+K2033</f>
        <v/>
      </c>
      <c r="M2033" s="23">
        <f>MIN(L2033,Settings!$C$25)</f>
        <v/>
      </c>
      <c r="N2033" s="23">
        <f>IF(B2033="IT",L2033*Settings!$C$11+L2033*Settings!$C$12,M2033*Settings!$C$16+M2033*Settings!$C$17+L2033*Settings!$C$18+L2033*Settings!$C$19+L2033*Settings!$C$20+L2033*Settings!$C$21*Settings!$C$22)</f>
        <v/>
      </c>
      <c r="O2033" s="23">
        <f>IF(B2033="IT",J2033/Settings!$C$13,0)</f>
        <v/>
      </c>
      <c r="P2033" s="23">
        <f>L2033+N2033+O2033</f>
        <v/>
      </c>
    </row>
    <row r="2034">
      <c r="A2034" s="5" t="inlineStr">
        <is>
          <t>E03124</t>
        </is>
      </c>
      <c r="B2034" s="5" t="inlineStr">
        <is>
          <t>PL</t>
        </is>
      </c>
      <c r="C2034" s="5" t="inlineStr">
        <is>
          <t>HR</t>
        </is>
      </c>
      <c r="D2034" s="5" t="inlineStr">
        <is>
          <t>L1</t>
        </is>
      </c>
      <c r="E2034" s="5" t="n">
        <v>1</v>
      </c>
      <c r="F2034" s="5" t="n">
        <v>17950</v>
      </c>
      <c r="G2034" s="41" t="n">
        <v>45213</v>
      </c>
      <c r="H2034" s="41" t="n"/>
      <c r="I2034" s="42">
        <f>IF(H2034="",DATE(2099,12,31),H2034)</f>
        <v/>
      </c>
      <c r="J2034" s="23">
        <f>F2034*E2034</f>
        <v/>
      </c>
      <c r="K2034" s="23">
        <f>J2034*INDEX(Settings!$C$31:$C$36,MATCH(D2034,Settings!$B$31:$B$36,0))</f>
        <v/>
      </c>
      <c r="L2034" s="23">
        <f>J2034+K2034</f>
        <v/>
      </c>
      <c r="M2034" s="23">
        <f>MIN(L2034,Settings!$C$25)</f>
        <v/>
      </c>
      <c r="N2034" s="23">
        <f>IF(B2034="IT",L2034*Settings!$C$11+L2034*Settings!$C$12,M2034*Settings!$C$16+M2034*Settings!$C$17+L2034*Settings!$C$18+L2034*Settings!$C$19+L2034*Settings!$C$20+L2034*Settings!$C$21*Settings!$C$22)</f>
        <v/>
      </c>
      <c r="O2034" s="23">
        <f>IF(B2034="IT",J2034/Settings!$C$13,0)</f>
        <v/>
      </c>
      <c r="P2034" s="23">
        <f>L2034+N2034+O2034</f>
        <v/>
      </c>
    </row>
    <row r="2035">
      <c r="A2035" s="5" t="inlineStr">
        <is>
          <t>E03125</t>
        </is>
      </c>
      <c r="B2035" s="5" t="inlineStr">
        <is>
          <t>PL</t>
        </is>
      </c>
      <c r="C2035" s="5" t="inlineStr">
        <is>
          <t>Customer Service</t>
        </is>
      </c>
      <c r="D2035" s="5" t="inlineStr">
        <is>
          <t>L1</t>
        </is>
      </c>
      <c r="E2035" s="5" t="n">
        <v>1</v>
      </c>
      <c r="F2035" s="5" t="n">
        <v>19300</v>
      </c>
      <c r="G2035" s="41" t="n">
        <v>41124</v>
      </c>
      <c r="H2035" s="41" t="n"/>
      <c r="I2035" s="42">
        <f>IF(H2035="",DATE(2099,12,31),H2035)</f>
        <v/>
      </c>
      <c r="J2035" s="23">
        <f>F2035*E2035</f>
        <v/>
      </c>
      <c r="K2035" s="23">
        <f>J2035*INDEX(Settings!$C$31:$C$36,MATCH(D2035,Settings!$B$31:$B$36,0))</f>
        <v/>
      </c>
      <c r="L2035" s="23">
        <f>J2035+K2035</f>
        <v/>
      </c>
      <c r="M2035" s="23">
        <f>MIN(L2035,Settings!$C$25)</f>
        <v/>
      </c>
      <c r="N2035" s="23">
        <f>IF(B2035="IT",L2035*Settings!$C$11+L2035*Settings!$C$12,M2035*Settings!$C$16+M2035*Settings!$C$17+L2035*Settings!$C$18+L2035*Settings!$C$19+L2035*Settings!$C$20+L2035*Settings!$C$21*Settings!$C$22)</f>
        <v/>
      </c>
      <c r="O2035" s="23">
        <f>IF(B2035="IT",J2035/Settings!$C$13,0)</f>
        <v/>
      </c>
      <c r="P2035" s="23">
        <f>L2035+N2035+O2035</f>
        <v/>
      </c>
    </row>
    <row r="2036">
      <c r="A2036" s="5" t="inlineStr">
        <is>
          <t>E03126</t>
        </is>
      </c>
      <c r="B2036" s="5" t="inlineStr">
        <is>
          <t>IT</t>
        </is>
      </c>
      <c r="C2036" s="5" t="inlineStr">
        <is>
          <t>Customer Service</t>
        </is>
      </c>
      <c r="D2036" s="5" t="inlineStr">
        <is>
          <t>L4</t>
        </is>
      </c>
      <c r="E2036" s="5" t="n">
        <v>1</v>
      </c>
      <c r="F2036" s="5" t="n">
        <v>48350</v>
      </c>
      <c r="G2036" s="41" t="n">
        <v>44148</v>
      </c>
      <c r="H2036" s="41" t="n"/>
      <c r="I2036" s="42">
        <f>IF(H2036="",DATE(2099,12,31),H2036)</f>
        <v/>
      </c>
      <c r="J2036" s="23">
        <f>F2036*E2036</f>
        <v/>
      </c>
      <c r="K2036" s="23">
        <f>J2036*INDEX(Settings!$C$31:$C$36,MATCH(D2036,Settings!$B$31:$B$36,0))</f>
        <v/>
      </c>
      <c r="L2036" s="23">
        <f>J2036+K2036</f>
        <v/>
      </c>
      <c r="M2036" s="23">
        <f>MIN(L2036,Settings!$C$25)</f>
        <v/>
      </c>
      <c r="N2036" s="23">
        <f>IF(B2036="IT",L2036*Settings!$C$11+L2036*Settings!$C$12,M2036*Settings!$C$16+M2036*Settings!$C$17+L2036*Settings!$C$18+L2036*Settings!$C$19+L2036*Settings!$C$20+L2036*Settings!$C$21*Settings!$C$22)</f>
        <v/>
      </c>
      <c r="O2036" s="23">
        <f>IF(B2036="IT",J2036/Settings!$C$13,0)</f>
        <v/>
      </c>
      <c r="P2036" s="23">
        <f>L2036+N2036+O2036</f>
        <v/>
      </c>
    </row>
    <row r="2037">
      <c r="A2037" s="5" t="inlineStr">
        <is>
          <t>E03127</t>
        </is>
      </c>
      <c r="B2037" s="5" t="inlineStr">
        <is>
          <t>PL</t>
        </is>
      </c>
      <c r="C2037" s="5" t="inlineStr">
        <is>
          <t>Customer Service</t>
        </is>
      </c>
      <c r="D2037" s="5" t="inlineStr">
        <is>
          <t>L3</t>
        </is>
      </c>
      <c r="E2037" s="5" t="n">
        <v>1</v>
      </c>
      <c r="F2037" s="5" t="n">
        <v>31100</v>
      </c>
      <c r="G2037" s="41" t="n">
        <v>45545</v>
      </c>
      <c r="H2037" s="41" t="n"/>
      <c r="I2037" s="42">
        <f>IF(H2037="",DATE(2099,12,31),H2037)</f>
        <v/>
      </c>
      <c r="J2037" s="23">
        <f>F2037*E2037</f>
        <v/>
      </c>
      <c r="K2037" s="23">
        <f>J2037*INDEX(Settings!$C$31:$C$36,MATCH(D2037,Settings!$B$31:$B$36,0))</f>
        <v/>
      </c>
      <c r="L2037" s="23">
        <f>J2037+K2037</f>
        <v/>
      </c>
      <c r="M2037" s="23">
        <f>MIN(L2037,Settings!$C$25)</f>
        <v/>
      </c>
      <c r="N2037" s="23">
        <f>IF(B2037="IT",L2037*Settings!$C$11+L2037*Settings!$C$12,M2037*Settings!$C$16+M2037*Settings!$C$17+L2037*Settings!$C$18+L2037*Settings!$C$19+L2037*Settings!$C$20+L2037*Settings!$C$21*Settings!$C$22)</f>
        <v/>
      </c>
      <c r="O2037" s="23">
        <f>IF(B2037="IT",J2037/Settings!$C$13,0)</f>
        <v/>
      </c>
      <c r="P2037" s="23">
        <f>L2037+N2037+O2037</f>
        <v/>
      </c>
    </row>
    <row r="2038">
      <c r="A2038" s="5" t="inlineStr">
        <is>
          <t>E03128</t>
        </is>
      </c>
      <c r="B2038" s="5" t="inlineStr">
        <is>
          <t>PL</t>
        </is>
      </c>
      <c r="C2038" s="5" t="inlineStr">
        <is>
          <t>Operations</t>
        </is>
      </c>
      <c r="D2038" s="5" t="inlineStr">
        <is>
          <t>L5</t>
        </is>
      </c>
      <c r="E2038" s="5" t="n">
        <v>1</v>
      </c>
      <c r="F2038" s="5" t="n">
        <v>51550</v>
      </c>
      <c r="G2038" s="41" t="n">
        <v>42586</v>
      </c>
      <c r="H2038" s="41" t="n"/>
      <c r="I2038" s="42">
        <f>IF(H2038="",DATE(2099,12,31),H2038)</f>
        <v/>
      </c>
      <c r="J2038" s="23">
        <f>F2038*E2038</f>
        <v/>
      </c>
      <c r="K2038" s="23">
        <f>J2038*INDEX(Settings!$C$31:$C$36,MATCH(D2038,Settings!$B$31:$B$36,0))</f>
        <v/>
      </c>
      <c r="L2038" s="23">
        <f>J2038+K2038</f>
        <v/>
      </c>
      <c r="M2038" s="23">
        <f>MIN(L2038,Settings!$C$25)</f>
        <v/>
      </c>
      <c r="N2038" s="23">
        <f>IF(B2038="IT",L2038*Settings!$C$11+L2038*Settings!$C$12,M2038*Settings!$C$16+M2038*Settings!$C$17+L2038*Settings!$C$18+L2038*Settings!$C$19+L2038*Settings!$C$20+L2038*Settings!$C$21*Settings!$C$22)</f>
        <v/>
      </c>
      <c r="O2038" s="23">
        <f>IF(B2038="IT",J2038/Settings!$C$13,0)</f>
        <v/>
      </c>
      <c r="P2038" s="23">
        <f>L2038+N2038+O2038</f>
        <v/>
      </c>
    </row>
    <row r="2039">
      <c r="A2039" s="5" t="inlineStr">
        <is>
          <t>E03129</t>
        </is>
      </c>
      <c r="B2039" s="5" t="inlineStr">
        <is>
          <t>IT</t>
        </is>
      </c>
      <c r="C2039" s="5" t="inlineStr">
        <is>
          <t>Operations</t>
        </is>
      </c>
      <c r="D2039" s="5" t="inlineStr">
        <is>
          <t>L2</t>
        </is>
      </c>
      <c r="E2039" s="5" t="n">
        <v>1</v>
      </c>
      <c r="F2039" s="5" t="n">
        <v>31350</v>
      </c>
      <c r="G2039" s="41" t="n">
        <v>42714</v>
      </c>
      <c r="H2039" s="41" t="n"/>
      <c r="I2039" s="42">
        <f>IF(H2039="",DATE(2099,12,31),H2039)</f>
        <v/>
      </c>
      <c r="J2039" s="23">
        <f>F2039*E2039</f>
        <v/>
      </c>
      <c r="K2039" s="23">
        <f>J2039*INDEX(Settings!$C$31:$C$36,MATCH(D2039,Settings!$B$31:$B$36,0))</f>
        <v/>
      </c>
      <c r="L2039" s="23">
        <f>J2039+K2039</f>
        <v/>
      </c>
      <c r="M2039" s="23">
        <f>MIN(L2039,Settings!$C$25)</f>
        <v/>
      </c>
      <c r="N2039" s="23">
        <f>IF(B2039="IT",L2039*Settings!$C$11+L2039*Settings!$C$12,M2039*Settings!$C$16+M2039*Settings!$C$17+L2039*Settings!$C$18+L2039*Settings!$C$19+L2039*Settings!$C$20+L2039*Settings!$C$21*Settings!$C$22)</f>
        <v/>
      </c>
      <c r="O2039" s="23">
        <f>IF(B2039="IT",J2039/Settings!$C$13,0)</f>
        <v/>
      </c>
      <c r="P2039" s="23">
        <f>L2039+N2039+O2039</f>
        <v/>
      </c>
    </row>
    <row r="2040">
      <c r="A2040" s="5" t="inlineStr">
        <is>
          <t>E03131</t>
        </is>
      </c>
      <c r="B2040" s="5" t="inlineStr">
        <is>
          <t>IT</t>
        </is>
      </c>
      <c r="C2040" s="5" t="inlineStr">
        <is>
          <t>Customer Service</t>
        </is>
      </c>
      <c r="D2040" s="5" t="inlineStr">
        <is>
          <t>L1</t>
        </is>
      </c>
      <c r="E2040" s="5" t="n">
        <v>1</v>
      </c>
      <c r="F2040" s="5" t="n">
        <v>22450</v>
      </c>
      <c r="G2040" s="41" t="n">
        <v>45454</v>
      </c>
      <c r="H2040" s="41" t="n"/>
      <c r="I2040" s="42">
        <f>IF(H2040="",DATE(2099,12,31),H2040)</f>
        <v/>
      </c>
      <c r="J2040" s="23">
        <f>F2040*E2040</f>
        <v/>
      </c>
      <c r="K2040" s="23">
        <f>J2040*INDEX(Settings!$C$31:$C$36,MATCH(D2040,Settings!$B$31:$B$36,0))</f>
        <v/>
      </c>
      <c r="L2040" s="23">
        <f>J2040+K2040</f>
        <v/>
      </c>
      <c r="M2040" s="23">
        <f>MIN(L2040,Settings!$C$25)</f>
        <v/>
      </c>
      <c r="N2040" s="23">
        <f>IF(B2040="IT",L2040*Settings!$C$11+L2040*Settings!$C$12,M2040*Settings!$C$16+M2040*Settings!$C$17+L2040*Settings!$C$18+L2040*Settings!$C$19+L2040*Settings!$C$20+L2040*Settings!$C$21*Settings!$C$22)</f>
        <v/>
      </c>
      <c r="O2040" s="23">
        <f>IF(B2040="IT",J2040/Settings!$C$13,0)</f>
        <v/>
      </c>
      <c r="P2040" s="23">
        <f>L2040+N2040+O2040</f>
        <v/>
      </c>
    </row>
    <row r="2041">
      <c r="A2041" s="5" t="inlineStr">
        <is>
          <t>E03133</t>
        </is>
      </c>
      <c r="B2041" s="5" t="inlineStr">
        <is>
          <t>IT</t>
        </is>
      </c>
      <c r="C2041" s="5" t="inlineStr">
        <is>
          <t>Tech</t>
        </is>
      </c>
      <c r="D2041" s="5" t="inlineStr">
        <is>
          <t>L2</t>
        </is>
      </c>
      <c r="E2041" s="5" t="n">
        <v>1</v>
      </c>
      <c r="F2041" s="5" t="n">
        <v>45550</v>
      </c>
      <c r="G2041" s="41" t="n">
        <v>45510</v>
      </c>
      <c r="H2041" s="41" t="n"/>
      <c r="I2041" s="42">
        <f>IF(H2041="",DATE(2099,12,31),H2041)</f>
        <v/>
      </c>
      <c r="J2041" s="23">
        <f>F2041*E2041</f>
        <v/>
      </c>
      <c r="K2041" s="23">
        <f>J2041*INDEX(Settings!$C$31:$C$36,MATCH(D2041,Settings!$B$31:$B$36,0))</f>
        <v/>
      </c>
      <c r="L2041" s="23">
        <f>J2041+K2041</f>
        <v/>
      </c>
      <c r="M2041" s="23">
        <f>MIN(L2041,Settings!$C$25)</f>
        <v/>
      </c>
      <c r="N2041" s="23">
        <f>IF(B2041="IT",L2041*Settings!$C$11+L2041*Settings!$C$12,M2041*Settings!$C$16+M2041*Settings!$C$17+L2041*Settings!$C$18+L2041*Settings!$C$19+L2041*Settings!$C$20+L2041*Settings!$C$21*Settings!$C$22)</f>
        <v/>
      </c>
      <c r="O2041" s="23">
        <f>IF(B2041="IT",J2041/Settings!$C$13,0)</f>
        <v/>
      </c>
      <c r="P2041" s="23">
        <f>L2041+N2041+O2041</f>
        <v/>
      </c>
    </row>
    <row r="2042">
      <c r="A2042" s="5" t="inlineStr">
        <is>
          <t>E03136</t>
        </is>
      </c>
      <c r="B2042" s="5" t="inlineStr">
        <is>
          <t>PL</t>
        </is>
      </c>
      <c r="C2042" s="5" t="inlineStr">
        <is>
          <t>Operations</t>
        </is>
      </c>
      <c r="D2042" s="5" t="inlineStr">
        <is>
          <t>L2</t>
        </is>
      </c>
      <c r="E2042" s="5" t="n">
        <v>1</v>
      </c>
      <c r="F2042" s="5" t="n">
        <v>20150</v>
      </c>
      <c r="G2042" s="41" t="n">
        <v>45844</v>
      </c>
      <c r="H2042" s="41" t="n">
        <v>46175</v>
      </c>
      <c r="I2042" s="42">
        <f>IF(H2042="",DATE(2099,12,31),H2042)</f>
        <v/>
      </c>
      <c r="J2042" s="23">
        <f>F2042*E2042</f>
        <v/>
      </c>
      <c r="K2042" s="23">
        <f>J2042*INDEX(Settings!$C$31:$C$36,MATCH(D2042,Settings!$B$31:$B$36,0))</f>
        <v/>
      </c>
      <c r="L2042" s="23">
        <f>J2042+K2042</f>
        <v/>
      </c>
      <c r="M2042" s="23">
        <f>MIN(L2042,Settings!$C$25)</f>
        <v/>
      </c>
      <c r="N2042" s="23">
        <f>IF(B2042="IT",L2042*Settings!$C$11+L2042*Settings!$C$12,M2042*Settings!$C$16+M2042*Settings!$C$17+L2042*Settings!$C$18+L2042*Settings!$C$19+L2042*Settings!$C$20+L2042*Settings!$C$21*Settings!$C$22)</f>
        <v/>
      </c>
      <c r="O2042" s="23">
        <f>IF(B2042="IT",J2042/Settings!$C$13,0)</f>
        <v/>
      </c>
      <c r="P2042" s="23">
        <f>L2042+N2042+O2042</f>
        <v/>
      </c>
    </row>
    <row r="2043">
      <c r="A2043" s="5" t="inlineStr">
        <is>
          <t>E03137</t>
        </is>
      </c>
      <c r="B2043" s="5" t="inlineStr">
        <is>
          <t>IT</t>
        </is>
      </c>
      <c r="C2043" s="5" t="inlineStr">
        <is>
          <t>Tech</t>
        </is>
      </c>
      <c r="D2043" s="5" t="inlineStr">
        <is>
          <t>L2</t>
        </is>
      </c>
      <c r="E2043" s="5" t="n">
        <v>1</v>
      </c>
      <c r="F2043" s="5" t="n">
        <v>41350</v>
      </c>
      <c r="G2043" s="41" t="n">
        <v>44258</v>
      </c>
      <c r="H2043" s="41" t="n"/>
      <c r="I2043" s="42">
        <f>IF(H2043="",DATE(2099,12,31),H2043)</f>
        <v/>
      </c>
      <c r="J2043" s="23">
        <f>F2043*E2043</f>
        <v/>
      </c>
      <c r="K2043" s="23">
        <f>J2043*INDEX(Settings!$C$31:$C$36,MATCH(D2043,Settings!$B$31:$B$36,0))</f>
        <v/>
      </c>
      <c r="L2043" s="23">
        <f>J2043+K2043</f>
        <v/>
      </c>
      <c r="M2043" s="23">
        <f>MIN(L2043,Settings!$C$25)</f>
        <v/>
      </c>
      <c r="N2043" s="23">
        <f>IF(B2043="IT",L2043*Settings!$C$11+L2043*Settings!$C$12,M2043*Settings!$C$16+M2043*Settings!$C$17+L2043*Settings!$C$18+L2043*Settings!$C$19+L2043*Settings!$C$20+L2043*Settings!$C$21*Settings!$C$22)</f>
        <v/>
      </c>
      <c r="O2043" s="23">
        <f>IF(B2043="IT",J2043/Settings!$C$13,0)</f>
        <v/>
      </c>
      <c r="P2043" s="23">
        <f>L2043+N2043+O2043</f>
        <v/>
      </c>
    </row>
    <row r="2044">
      <c r="A2044" s="5" t="inlineStr">
        <is>
          <t>E03138</t>
        </is>
      </c>
      <c r="B2044" s="5" t="inlineStr">
        <is>
          <t>IT</t>
        </is>
      </c>
      <c r="C2044" s="5" t="inlineStr">
        <is>
          <t>Tech</t>
        </is>
      </c>
      <c r="D2044" s="5" t="inlineStr">
        <is>
          <t>L5</t>
        </is>
      </c>
      <c r="E2044" s="5" t="n">
        <v>1</v>
      </c>
      <c r="F2044" s="5" t="n">
        <v>102550</v>
      </c>
      <c r="G2044" s="41" t="n">
        <v>44337</v>
      </c>
      <c r="H2044" s="41" t="n"/>
      <c r="I2044" s="42">
        <f>IF(H2044="",DATE(2099,12,31),H2044)</f>
        <v/>
      </c>
      <c r="J2044" s="23">
        <f>F2044*E2044</f>
        <v/>
      </c>
      <c r="K2044" s="23">
        <f>J2044*INDEX(Settings!$C$31:$C$36,MATCH(D2044,Settings!$B$31:$B$36,0))</f>
        <v/>
      </c>
      <c r="L2044" s="23">
        <f>J2044+K2044</f>
        <v/>
      </c>
      <c r="M2044" s="23">
        <f>MIN(L2044,Settings!$C$25)</f>
        <v/>
      </c>
      <c r="N2044" s="23">
        <f>IF(B2044="IT",L2044*Settings!$C$11+L2044*Settings!$C$12,M2044*Settings!$C$16+M2044*Settings!$C$17+L2044*Settings!$C$18+L2044*Settings!$C$19+L2044*Settings!$C$20+L2044*Settings!$C$21*Settings!$C$22)</f>
        <v/>
      </c>
      <c r="O2044" s="23">
        <f>IF(B2044="IT",J2044/Settings!$C$13,0)</f>
        <v/>
      </c>
      <c r="P2044" s="23">
        <f>L2044+N2044+O2044</f>
        <v/>
      </c>
    </row>
    <row r="2045">
      <c r="A2045" s="5" t="inlineStr">
        <is>
          <t>E03141</t>
        </is>
      </c>
      <c r="B2045" s="5" t="inlineStr">
        <is>
          <t>IT</t>
        </is>
      </c>
      <c r="C2045" s="5" t="inlineStr">
        <is>
          <t>Finance</t>
        </is>
      </c>
      <c r="D2045" s="5" t="inlineStr">
        <is>
          <t>L3</t>
        </is>
      </c>
      <c r="E2045" s="5" t="n">
        <v>1</v>
      </c>
      <c r="F2045" s="5" t="n">
        <v>50950</v>
      </c>
      <c r="G2045" s="41" t="n">
        <v>44837</v>
      </c>
      <c r="H2045" s="41" t="n"/>
      <c r="I2045" s="42">
        <f>IF(H2045="",DATE(2099,12,31),H2045)</f>
        <v/>
      </c>
      <c r="J2045" s="23">
        <f>F2045*E2045</f>
        <v/>
      </c>
      <c r="K2045" s="23">
        <f>J2045*INDEX(Settings!$C$31:$C$36,MATCH(D2045,Settings!$B$31:$B$36,0))</f>
        <v/>
      </c>
      <c r="L2045" s="23">
        <f>J2045+K2045</f>
        <v/>
      </c>
      <c r="M2045" s="23">
        <f>MIN(L2045,Settings!$C$25)</f>
        <v/>
      </c>
      <c r="N2045" s="23">
        <f>IF(B2045="IT",L2045*Settings!$C$11+L2045*Settings!$C$12,M2045*Settings!$C$16+M2045*Settings!$C$17+L2045*Settings!$C$18+L2045*Settings!$C$19+L2045*Settings!$C$20+L2045*Settings!$C$21*Settings!$C$22)</f>
        <v/>
      </c>
      <c r="O2045" s="23">
        <f>IF(B2045="IT",J2045/Settings!$C$13,0)</f>
        <v/>
      </c>
      <c r="P2045" s="23">
        <f>L2045+N2045+O2045</f>
        <v/>
      </c>
    </row>
    <row r="2046">
      <c r="A2046" s="5" t="inlineStr">
        <is>
          <t>E03142</t>
        </is>
      </c>
      <c r="B2046" s="5" t="inlineStr">
        <is>
          <t>PL</t>
        </is>
      </c>
      <c r="C2046" s="5" t="inlineStr">
        <is>
          <t>Finance</t>
        </is>
      </c>
      <c r="D2046" s="5" t="inlineStr">
        <is>
          <t>L4</t>
        </is>
      </c>
      <c r="E2046" s="5" t="n">
        <v>0.8</v>
      </c>
      <c r="F2046" s="5" t="n">
        <v>54450</v>
      </c>
      <c r="G2046" s="41" t="n">
        <v>44269</v>
      </c>
      <c r="H2046" s="41" t="n"/>
      <c r="I2046" s="42">
        <f>IF(H2046="",DATE(2099,12,31),H2046)</f>
        <v/>
      </c>
      <c r="J2046" s="23">
        <f>F2046*E2046</f>
        <v/>
      </c>
      <c r="K2046" s="23">
        <f>J2046*INDEX(Settings!$C$31:$C$36,MATCH(D2046,Settings!$B$31:$B$36,0))</f>
        <v/>
      </c>
      <c r="L2046" s="23">
        <f>J2046+K2046</f>
        <v/>
      </c>
      <c r="M2046" s="23">
        <f>MIN(L2046,Settings!$C$25)</f>
        <v/>
      </c>
      <c r="N2046" s="23">
        <f>IF(B2046="IT",L2046*Settings!$C$11+L2046*Settings!$C$12,M2046*Settings!$C$16+M2046*Settings!$C$17+L2046*Settings!$C$18+L2046*Settings!$C$19+L2046*Settings!$C$20+L2046*Settings!$C$21*Settings!$C$22)</f>
        <v/>
      </c>
      <c r="O2046" s="23">
        <f>IF(B2046="IT",J2046/Settings!$C$13,0)</f>
        <v/>
      </c>
      <c r="P2046" s="23">
        <f>L2046+N2046+O2046</f>
        <v/>
      </c>
    </row>
    <row r="2047">
      <c r="A2047" s="5" t="inlineStr">
        <is>
          <t>E03145</t>
        </is>
      </c>
      <c r="B2047" s="5" t="inlineStr">
        <is>
          <t>IT</t>
        </is>
      </c>
      <c r="C2047" s="5" t="inlineStr">
        <is>
          <t>Tech</t>
        </is>
      </c>
      <c r="D2047" s="5" t="inlineStr">
        <is>
          <t>L1</t>
        </is>
      </c>
      <c r="E2047" s="5" t="n">
        <v>1</v>
      </c>
      <c r="F2047" s="5" t="n">
        <v>32000</v>
      </c>
      <c r="G2047" s="41" t="n">
        <v>45071</v>
      </c>
      <c r="H2047" s="41" t="n"/>
      <c r="I2047" s="42">
        <f>IF(H2047="",DATE(2099,12,31),H2047)</f>
        <v/>
      </c>
      <c r="J2047" s="23">
        <f>F2047*E2047</f>
        <v/>
      </c>
      <c r="K2047" s="23">
        <f>J2047*INDEX(Settings!$C$31:$C$36,MATCH(D2047,Settings!$B$31:$B$36,0))</f>
        <v/>
      </c>
      <c r="L2047" s="23">
        <f>J2047+K2047</f>
        <v/>
      </c>
      <c r="M2047" s="23">
        <f>MIN(L2047,Settings!$C$25)</f>
        <v/>
      </c>
      <c r="N2047" s="23">
        <f>IF(B2047="IT",L2047*Settings!$C$11+L2047*Settings!$C$12,M2047*Settings!$C$16+M2047*Settings!$C$17+L2047*Settings!$C$18+L2047*Settings!$C$19+L2047*Settings!$C$20+L2047*Settings!$C$21*Settings!$C$22)</f>
        <v/>
      </c>
      <c r="O2047" s="23">
        <f>IF(B2047="IT",J2047/Settings!$C$13,0)</f>
        <v/>
      </c>
      <c r="P2047" s="23">
        <f>L2047+N2047+O2047</f>
        <v/>
      </c>
    </row>
    <row r="2048">
      <c r="A2048" s="5" t="inlineStr">
        <is>
          <t>E03147</t>
        </is>
      </c>
      <c r="B2048" s="5" t="inlineStr">
        <is>
          <t>IT</t>
        </is>
      </c>
      <c r="C2048" s="5" t="inlineStr">
        <is>
          <t>Finance</t>
        </is>
      </c>
      <c r="D2048" s="5" t="inlineStr">
        <is>
          <t>L6</t>
        </is>
      </c>
      <c r="E2048" s="5" t="n">
        <v>1</v>
      </c>
      <c r="F2048" s="5" t="n">
        <v>111500</v>
      </c>
      <c r="G2048" s="41" t="n">
        <v>45239</v>
      </c>
      <c r="H2048" s="41" t="n"/>
      <c r="I2048" s="42">
        <f>IF(H2048="",DATE(2099,12,31),H2048)</f>
        <v/>
      </c>
      <c r="J2048" s="23">
        <f>F2048*E2048</f>
        <v/>
      </c>
      <c r="K2048" s="23">
        <f>J2048*INDEX(Settings!$C$31:$C$36,MATCH(D2048,Settings!$B$31:$B$36,0))</f>
        <v/>
      </c>
      <c r="L2048" s="23">
        <f>J2048+K2048</f>
        <v/>
      </c>
      <c r="M2048" s="23">
        <f>MIN(L2048,Settings!$C$25)</f>
        <v/>
      </c>
      <c r="N2048" s="23">
        <f>IF(B2048="IT",L2048*Settings!$C$11+L2048*Settings!$C$12,M2048*Settings!$C$16+M2048*Settings!$C$17+L2048*Settings!$C$18+L2048*Settings!$C$19+L2048*Settings!$C$20+L2048*Settings!$C$21*Settings!$C$22)</f>
        <v/>
      </c>
      <c r="O2048" s="23">
        <f>IF(B2048="IT",J2048/Settings!$C$13,0)</f>
        <v/>
      </c>
      <c r="P2048" s="23">
        <f>L2048+N2048+O2048</f>
        <v/>
      </c>
    </row>
    <row r="2049">
      <c r="A2049" s="5" t="inlineStr">
        <is>
          <t>E03148</t>
        </is>
      </c>
      <c r="B2049" s="5" t="inlineStr">
        <is>
          <t>PL</t>
        </is>
      </c>
      <c r="C2049" s="5" t="inlineStr">
        <is>
          <t>Customer Service</t>
        </is>
      </c>
      <c r="D2049" s="5" t="inlineStr">
        <is>
          <t>L1</t>
        </is>
      </c>
      <c r="E2049" s="5" t="n">
        <v>1</v>
      </c>
      <c r="F2049" s="5" t="n">
        <v>17400</v>
      </c>
      <c r="G2049" s="41" t="n">
        <v>44950</v>
      </c>
      <c r="H2049" s="41" t="n"/>
      <c r="I2049" s="42">
        <f>IF(H2049="",DATE(2099,12,31),H2049)</f>
        <v/>
      </c>
      <c r="J2049" s="23">
        <f>F2049*E2049</f>
        <v/>
      </c>
      <c r="K2049" s="23">
        <f>J2049*INDEX(Settings!$C$31:$C$36,MATCH(D2049,Settings!$B$31:$B$36,0))</f>
        <v/>
      </c>
      <c r="L2049" s="23">
        <f>J2049+K2049</f>
        <v/>
      </c>
      <c r="M2049" s="23">
        <f>MIN(L2049,Settings!$C$25)</f>
        <v/>
      </c>
      <c r="N2049" s="23">
        <f>IF(B2049="IT",L2049*Settings!$C$11+L2049*Settings!$C$12,M2049*Settings!$C$16+M2049*Settings!$C$17+L2049*Settings!$C$18+L2049*Settings!$C$19+L2049*Settings!$C$20+L2049*Settings!$C$21*Settings!$C$22)</f>
        <v/>
      </c>
      <c r="O2049" s="23">
        <f>IF(B2049="IT",J2049/Settings!$C$13,0)</f>
        <v/>
      </c>
      <c r="P2049" s="23">
        <f>L2049+N2049+O2049</f>
        <v/>
      </c>
    </row>
    <row r="2050">
      <c r="A2050" s="5" t="inlineStr">
        <is>
          <t>E03149</t>
        </is>
      </c>
      <c r="B2050" s="5" t="inlineStr">
        <is>
          <t>PL</t>
        </is>
      </c>
      <c r="C2050" s="5" t="inlineStr">
        <is>
          <t>Tech</t>
        </is>
      </c>
      <c r="D2050" s="5" t="inlineStr">
        <is>
          <t>L1</t>
        </is>
      </c>
      <c r="E2050" s="5" t="n">
        <v>1</v>
      </c>
      <c r="F2050" s="5" t="n">
        <v>28000</v>
      </c>
      <c r="G2050" s="41" t="n">
        <v>44859</v>
      </c>
      <c r="H2050" s="41" t="n"/>
      <c r="I2050" s="42">
        <f>IF(H2050="",DATE(2099,12,31),H2050)</f>
        <v/>
      </c>
      <c r="J2050" s="23">
        <f>F2050*E2050</f>
        <v/>
      </c>
      <c r="K2050" s="23">
        <f>J2050*INDEX(Settings!$C$31:$C$36,MATCH(D2050,Settings!$B$31:$B$36,0))</f>
        <v/>
      </c>
      <c r="L2050" s="23">
        <f>J2050+K2050</f>
        <v/>
      </c>
      <c r="M2050" s="23">
        <f>MIN(L2050,Settings!$C$25)</f>
        <v/>
      </c>
      <c r="N2050" s="23">
        <f>IF(B2050="IT",L2050*Settings!$C$11+L2050*Settings!$C$12,M2050*Settings!$C$16+M2050*Settings!$C$17+L2050*Settings!$C$18+L2050*Settings!$C$19+L2050*Settings!$C$20+L2050*Settings!$C$21*Settings!$C$22)</f>
        <v/>
      </c>
      <c r="O2050" s="23">
        <f>IF(B2050="IT",J2050/Settings!$C$13,0)</f>
        <v/>
      </c>
      <c r="P2050" s="23">
        <f>L2050+N2050+O2050</f>
        <v/>
      </c>
    </row>
    <row r="2051">
      <c r="A2051" s="5" t="inlineStr">
        <is>
          <t>E03151</t>
        </is>
      </c>
      <c r="B2051" s="5" t="inlineStr">
        <is>
          <t>PL</t>
        </is>
      </c>
      <c r="C2051" s="5" t="inlineStr">
        <is>
          <t>Tech</t>
        </is>
      </c>
      <c r="D2051" s="5" t="inlineStr">
        <is>
          <t>L2</t>
        </is>
      </c>
      <c r="E2051" s="5" t="n">
        <v>1</v>
      </c>
      <c r="F2051" s="5" t="n">
        <v>28950</v>
      </c>
      <c r="G2051" s="41" t="n">
        <v>46154</v>
      </c>
      <c r="H2051" s="41" t="n"/>
      <c r="I2051" s="42">
        <f>IF(H2051="",DATE(2099,12,31),H2051)</f>
        <v/>
      </c>
      <c r="J2051" s="23">
        <f>F2051*E2051</f>
        <v/>
      </c>
      <c r="K2051" s="23">
        <f>J2051*INDEX(Settings!$C$31:$C$36,MATCH(D2051,Settings!$B$31:$B$36,0))</f>
        <v/>
      </c>
      <c r="L2051" s="23">
        <f>J2051+K2051</f>
        <v/>
      </c>
      <c r="M2051" s="23">
        <f>MIN(L2051,Settings!$C$25)</f>
        <v/>
      </c>
      <c r="N2051" s="23">
        <f>IF(B2051="IT",L2051*Settings!$C$11+L2051*Settings!$C$12,M2051*Settings!$C$16+M2051*Settings!$C$17+L2051*Settings!$C$18+L2051*Settings!$C$19+L2051*Settings!$C$20+L2051*Settings!$C$21*Settings!$C$22)</f>
        <v/>
      </c>
      <c r="O2051" s="23">
        <f>IF(B2051="IT",J2051/Settings!$C$13,0)</f>
        <v/>
      </c>
      <c r="P2051" s="23">
        <f>L2051+N2051+O2051</f>
        <v/>
      </c>
    </row>
    <row r="2052">
      <c r="A2052" s="5" t="inlineStr">
        <is>
          <t>E03152</t>
        </is>
      </c>
      <c r="B2052" s="5" t="inlineStr">
        <is>
          <t>IT</t>
        </is>
      </c>
      <c r="C2052" s="5" t="inlineStr">
        <is>
          <t>Sales</t>
        </is>
      </c>
      <c r="D2052" s="5" t="inlineStr">
        <is>
          <t>L3</t>
        </is>
      </c>
      <c r="E2052" s="5" t="n">
        <v>1</v>
      </c>
      <c r="F2052" s="5" t="n">
        <v>42400</v>
      </c>
      <c r="G2052" s="41" t="n">
        <v>43029</v>
      </c>
      <c r="H2052" s="41" t="n"/>
      <c r="I2052" s="42">
        <f>IF(H2052="",DATE(2099,12,31),H2052)</f>
        <v/>
      </c>
      <c r="J2052" s="23">
        <f>F2052*E2052</f>
        <v/>
      </c>
      <c r="K2052" s="23">
        <f>J2052*INDEX(Settings!$C$31:$C$36,MATCH(D2052,Settings!$B$31:$B$36,0))</f>
        <v/>
      </c>
      <c r="L2052" s="23">
        <f>J2052+K2052</f>
        <v/>
      </c>
      <c r="M2052" s="23">
        <f>MIN(L2052,Settings!$C$25)</f>
        <v/>
      </c>
      <c r="N2052" s="23">
        <f>IF(B2052="IT",L2052*Settings!$C$11+L2052*Settings!$C$12,M2052*Settings!$C$16+M2052*Settings!$C$17+L2052*Settings!$C$18+L2052*Settings!$C$19+L2052*Settings!$C$20+L2052*Settings!$C$21*Settings!$C$22)</f>
        <v/>
      </c>
      <c r="O2052" s="23">
        <f>IF(B2052="IT",J2052/Settings!$C$13,0)</f>
        <v/>
      </c>
      <c r="P2052" s="23">
        <f>L2052+N2052+O2052</f>
        <v/>
      </c>
    </row>
    <row r="2053">
      <c r="A2053" s="5" t="inlineStr">
        <is>
          <t>E03154</t>
        </is>
      </c>
      <c r="B2053" s="5" t="inlineStr">
        <is>
          <t>PL</t>
        </is>
      </c>
      <c r="C2053" s="5" t="inlineStr">
        <is>
          <t>Sales</t>
        </is>
      </c>
      <c r="D2053" s="5" t="inlineStr">
        <is>
          <t>L3</t>
        </is>
      </c>
      <c r="E2053" s="5" t="n">
        <v>1</v>
      </c>
      <c r="F2053" s="5" t="n">
        <v>31350</v>
      </c>
      <c r="G2053" s="41" t="n">
        <v>44946</v>
      </c>
      <c r="H2053" s="41" t="n"/>
      <c r="I2053" s="42">
        <f>IF(H2053="",DATE(2099,12,31),H2053)</f>
        <v/>
      </c>
      <c r="J2053" s="23">
        <f>F2053*E2053</f>
        <v/>
      </c>
      <c r="K2053" s="23">
        <f>J2053*INDEX(Settings!$C$31:$C$36,MATCH(D2053,Settings!$B$31:$B$36,0))</f>
        <v/>
      </c>
      <c r="L2053" s="23">
        <f>J2053+K2053</f>
        <v/>
      </c>
      <c r="M2053" s="23">
        <f>MIN(L2053,Settings!$C$25)</f>
        <v/>
      </c>
      <c r="N2053" s="23">
        <f>IF(B2053="IT",L2053*Settings!$C$11+L2053*Settings!$C$12,M2053*Settings!$C$16+M2053*Settings!$C$17+L2053*Settings!$C$18+L2053*Settings!$C$19+L2053*Settings!$C$20+L2053*Settings!$C$21*Settings!$C$22)</f>
        <v/>
      </c>
      <c r="O2053" s="23">
        <f>IF(B2053="IT",J2053/Settings!$C$13,0)</f>
        <v/>
      </c>
      <c r="P2053" s="23">
        <f>L2053+N2053+O2053</f>
        <v/>
      </c>
    </row>
    <row r="2054">
      <c r="A2054" s="5" t="inlineStr">
        <is>
          <t>E03156</t>
        </is>
      </c>
      <c r="B2054" s="5" t="inlineStr">
        <is>
          <t>PL</t>
        </is>
      </c>
      <c r="C2054" s="5" t="inlineStr">
        <is>
          <t>Customer Service</t>
        </is>
      </c>
      <c r="D2054" s="5" t="inlineStr">
        <is>
          <t>L2</t>
        </is>
      </c>
      <c r="E2054" s="5" t="n">
        <v>1</v>
      </c>
      <c r="F2054" s="5" t="n">
        <v>23400</v>
      </c>
      <c r="G2054" s="41" t="n">
        <v>45868</v>
      </c>
      <c r="H2054" s="41" t="n">
        <v>45962</v>
      </c>
      <c r="I2054" s="42">
        <f>IF(H2054="",DATE(2099,12,31),H2054)</f>
        <v/>
      </c>
      <c r="J2054" s="23">
        <f>F2054*E2054</f>
        <v/>
      </c>
      <c r="K2054" s="23">
        <f>J2054*INDEX(Settings!$C$31:$C$36,MATCH(D2054,Settings!$B$31:$B$36,0))</f>
        <v/>
      </c>
      <c r="L2054" s="23">
        <f>J2054+K2054</f>
        <v/>
      </c>
      <c r="M2054" s="23">
        <f>MIN(L2054,Settings!$C$25)</f>
        <v/>
      </c>
      <c r="N2054" s="23">
        <f>IF(B2054="IT",L2054*Settings!$C$11+L2054*Settings!$C$12,M2054*Settings!$C$16+M2054*Settings!$C$17+L2054*Settings!$C$18+L2054*Settings!$C$19+L2054*Settings!$C$20+L2054*Settings!$C$21*Settings!$C$22)</f>
        <v/>
      </c>
      <c r="O2054" s="23">
        <f>IF(B2054="IT",J2054/Settings!$C$13,0)</f>
        <v/>
      </c>
      <c r="P2054" s="23">
        <f>L2054+N2054+O2054</f>
        <v/>
      </c>
    </row>
    <row r="2055">
      <c r="A2055" s="5" t="inlineStr">
        <is>
          <t>E03157</t>
        </is>
      </c>
      <c r="B2055" s="5" t="inlineStr">
        <is>
          <t>PL</t>
        </is>
      </c>
      <c r="C2055" s="5" t="inlineStr">
        <is>
          <t>Customer Service</t>
        </is>
      </c>
      <c r="D2055" s="5" t="inlineStr">
        <is>
          <t>L5</t>
        </is>
      </c>
      <c r="E2055" s="5" t="n">
        <v>1</v>
      </c>
      <c r="F2055" s="5" t="n">
        <v>52150</v>
      </c>
      <c r="G2055" s="41" t="n">
        <v>44781</v>
      </c>
      <c r="H2055" s="41" t="n"/>
      <c r="I2055" s="42">
        <f>IF(H2055="",DATE(2099,12,31),H2055)</f>
        <v/>
      </c>
      <c r="J2055" s="23">
        <f>F2055*E2055</f>
        <v/>
      </c>
      <c r="K2055" s="23">
        <f>J2055*INDEX(Settings!$C$31:$C$36,MATCH(D2055,Settings!$B$31:$B$36,0))</f>
        <v/>
      </c>
      <c r="L2055" s="23">
        <f>J2055+K2055</f>
        <v/>
      </c>
      <c r="M2055" s="23">
        <f>MIN(L2055,Settings!$C$25)</f>
        <v/>
      </c>
      <c r="N2055" s="23">
        <f>IF(B2055="IT",L2055*Settings!$C$11+L2055*Settings!$C$12,M2055*Settings!$C$16+M2055*Settings!$C$17+L2055*Settings!$C$18+L2055*Settings!$C$19+L2055*Settings!$C$20+L2055*Settings!$C$21*Settings!$C$22)</f>
        <v/>
      </c>
      <c r="O2055" s="23">
        <f>IF(B2055="IT",J2055/Settings!$C$13,0)</f>
        <v/>
      </c>
      <c r="P2055" s="23">
        <f>L2055+N2055+O2055</f>
        <v/>
      </c>
    </row>
    <row r="2056">
      <c r="A2056" s="5" t="inlineStr">
        <is>
          <t>E03158</t>
        </is>
      </c>
      <c r="B2056" s="5" t="inlineStr">
        <is>
          <t>IT</t>
        </is>
      </c>
      <c r="C2056" s="5" t="inlineStr">
        <is>
          <t>Finance</t>
        </is>
      </c>
      <c r="D2056" s="5" t="inlineStr">
        <is>
          <t>L4</t>
        </is>
      </c>
      <c r="E2056" s="5" t="n">
        <v>1</v>
      </c>
      <c r="F2056" s="5" t="n">
        <v>56100</v>
      </c>
      <c r="G2056" s="41" t="n">
        <v>45083</v>
      </c>
      <c r="H2056" s="41" t="n"/>
      <c r="I2056" s="42">
        <f>IF(H2056="",DATE(2099,12,31),H2056)</f>
        <v/>
      </c>
      <c r="J2056" s="23">
        <f>F2056*E2056</f>
        <v/>
      </c>
      <c r="K2056" s="23">
        <f>J2056*INDEX(Settings!$C$31:$C$36,MATCH(D2056,Settings!$B$31:$B$36,0))</f>
        <v/>
      </c>
      <c r="L2056" s="23">
        <f>J2056+K2056</f>
        <v/>
      </c>
      <c r="M2056" s="23">
        <f>MIN(L2056,Settings!$C$25)</f>
        <v/>
      </c>
      <c r="N2056" s="23">
        <f>IF(B2056="IT",L2056*Settings!$C$11+L2056*Settings!$C$12,M2056*Settings!$C$16+M2056*Settings!$C$17+L2056*Settings!$C$18+L2056*Settings!$C$19+L2056*Settings!$C$20+L2056*Settings!$C$21*Settings!$C$22)</f>
        <v/>
      </c>
      <c r="O2056" s="23">
        <f>IF(B2056="IT",J2056/Settings!$C$13,0)</f>
        <v/>
      </c>
      <c r="P2056" s="23">
        <f>L2056+N2056+O2056</f>
        <v/>
      </c>
    </row>
    <row r="2057">
      <c r="A2057" s="5" t="inlineStr">
        <is>
          <t>E03159</t>
        </is>
      </c>
      <c r="B2057" s="5" t="inlineStr">
        <is>
          <t>IT</t>
        </is>
      </c>
      <c r="C2057" s="5" t="inlineStr">
        <is>
          <t>Finance</t>
        </is>
      </c>
      <c r="D2057" s="5" t="inlineStr">
        <is>
          <t>L1</t>
        </is>
      </c>
      <c r="E2057" s="5" t="n">
        <v>1</v>
      </c>
      <c r="F2057" s="5" t="n">
        <v>29650</v>
      </c>
      <c r="G2057" s="41" t="n">
        <v>44958</v>
      </c>
      <c r="H2057" s="41" t="n"/>
      <c r="I2057" s="42">
        <f>IF(H2057="",DATE(2099,12,31),H2057)</f>
        <v/>
      </c>
      <c r="J2057" s="23">
        <f>F2057*E2057</f>
        <v/>
      </c>
      <c r="K2057" s="23">
        <f>J2057*INDEX(Settings!$C$31:$C$36,MATCH(D2057,Settings!$B$31:$B$36,0))</f>
        <v/>
      </c>
      <c r="L2057" s="23">
        <f>J2057+K2057</f>
        <v/>
      </c>
      <c r="M2057" s="23">
        <f>MIN(L2057,Settings!$C$25)</f>
        <v/>
      </c>
      <c r="N2057" s="23">
        <f>IF(B2057="IT",L2057*Settings!$C$11+L2057*Settings!$C$12,M2057*Settings!$C$16+M2057*Settings!$C$17+L2057*Settings!$C$18+L2057*Settings!$C$19+L2057*Settings!$C$20+L2057*Settings!$C$21*Settings!$C$22)</f>
        <v/>
      </c>
      <c r="O2057" s="23">
        <f>IF(B2057="IT",J2057/Settings!$C$13,0)</f>
        <v/>
      </c>
      <c r="P2057" s="23">
        <f>L2057+N2057+O2057</f>
        <v/>
      </c>
    </row>
    <row r="2058">
      <c r="A2058" s="5" t="inlineStr">
        <is>
          <t>E03160</t>
        </is>
      </c>
      <c r="B2058" s="5" t="inlineStr">
        <is>
          <t>IT</t>
        </is>
      </c>
      <c r="C2058" s="5" t="inlineStr">
        <is>
          <t>Customer Service</t>
        </is>
      </c>
      <c r="D2058" s="5" t="inlineStr">
        <is>
          <t>L3</t>
        </is>
      </c>
      <c r="E2058" s="5" t="n">
        <v>1</v>
      </c>
      <c r="F2058" s="5" t="n">
        <v>33150</v>
      </c>
      <c r="G2058" s="41" t="n">
        <v>45824</v>
      </c>
      <c r="H2058" s="41" t="n">
        <v>45880</v>
      </c>
      <c r="I2058" s="42">
        <f>IF(H2058="",DATE(2099,12,31),H2058)</f>
        <v/>
      </c>
      <c r="J2058" s="23">
        <f>F2058*E2058</f>
        <v/>
      </c>
      <c r="K2058" s="23">
        <f>J2058*INDEX(Settings!$C$31:$C$36,MATCH(D2058,Settings!$B$31:$B$36,0))</f>
        <v/>
      </c>
      <c r="L2058" s="23">
        <f>J2058+K2058</f>
        <v/>
      </c>
      <c r="M2058" s="23">
        <f>MIN(L2058,Settings!$C$25)</f>
        <v/>
      </c>
      <c r="N2058" s="23">
        <f>IF(B2058="IT",L2058*Settings!$C$11+L2058*Settings!$C$12,M2058*Settings!$C$16+M2058*Settings!$C$17+L2058*Settings!$C$18+L2058*Settings!$C$19+L2058*Settings!$C$20+L2058*Settings!$C$21*Settings!$C$22)</f>
        <v/>
      </c>
      <c r="O2058" s="23">
        <f>IF(B2058="IT",J2058/Settings!$C$13,0)</f>
        <v/>
      </c>
      <c r="P2058" s="23">
        <f>L2058+N2058+O2058</f>
        <v/>
      </c>
    </row>
    <row r="2059">
      <c r="A2059" s="5" t="inlineStr">
        <is>
          <t>E03161</t>
        </is>
      </c>
      <c r="B2059" s="5" t="inlineStr">
        <is>
          <t>PL</t>
        </is>
      </c>
      <c r="C2059" s="5" t="inlineStr">
        <is>
          <t>Customer Service</t>
        </is>
      </c>
      <c r="D2059" s="5" t="inlineStr">
        <is>
          <t>L3</t>
        </is>
      </c>
      <c r="E2059" s="5" t="n">
        <v>1</v>
      </c>
      <c r="F2059" s="5" t="n">
        <v>29500</v>
      </c>
      <c r="G2059" s="41" t="n">
        <v>45920</v>
      </c>
      <c r="H2059" s="41" t="n">
        <v>46196</v>
      </c>
      <c r="I2059" s="42">
        <f>IF(H2059="",DATE(2099,12,31),H2059)</f>
        <v/>
      </c>
      <c r="J2059" s="23">
        <f>F2059*E2059</f>
        <v/>
      </c>
      <c r="K2059" s="23">
        <f>J2059*INDEX(Settings!$C$31:$C$36,MATCH(D2059,Settings!$B$31:$B$36,0))</f>
        <v/>
      </c>
      <c r="L2059" s="23">
        <f>J2059+K2059</f>
        <v/>
      </c>
      <c r="M2059" s="23">
        <f>MIN(L2059,Settings!$C$25)</f>
        <v/>
      </c>
      <c r="N2059" s="23">
        <f>IF(B2059="IT",L2059*Settings!$C$11+L2059*Settings!$C$12,M2059*Settings!$C$16+M2059*Settings!$C$17+L2059*Settings!$C$18+L2059*Settings!$C$19+L2059*Settings!$C$20+L2059*Settings!$C$21*Settings!$C$22)</f>
        <v/>
      </c>
      <c r="O2059" s="23">
        <f>IF(B2059="IT",J2059/Settings!$C$13,0)</f>
        <v/>
      </c>
      <c r="P2059" s="23">
        <f>L2059+N2059+O2059</f>
        <v/>
      </c>
    </row>
    <row r="2060">
      <c r="A2060" s="5" t="inlineStr">
        <is>
          <t>E03163</t>
        </is>
      </c>
      <c r="B2060" s="5" t="inlineStr">
        <is>
          <t>IT</t>
        </is>
      </c>
      <c r="C2060" s="5" t="inlineStr">
        <is>
          <t>Finance</t>
        </is>
      </c>
      <c r="D2060" s="5" t="inlineStr">
        <is>
          <t>L5</t>
        </is>
      </c>
      <c r="E2060" s="5" t="n">
        <v>1</v>
      </c>
      <c r="F2060" s="5" t="n">
        <v>83550</v>
      </c>
      <c r="G2060" s="41" t="n">
        <v>44130</v>
      </c>
      <c r="H2060" s="41" t="n"/>
      <c r="I2060" s="42">
        <f>IF(H2060="",DATE(2099,12,31),H2060)</f>
        <v/>
      </c>
      <c r="J2060" s="23">
        <f>F2060*E2060</f>
        <v/>
      </c>
      <c r="K2060" s="23">
        <f>J2060*INDEX(Settings!$C$31:$C$36,MATCH(D2060,Settings!$B$31:$B$36,0))</f>
        <v/>
      </c>
      <c r="L2060" s="23">
        <f>J2060+K2060</f>
        <v/>
      </c>
      <c r="M2060" s="23">
        <f>MIN(L2060,Settings!$C$25)</f>
        <v/>
      </c>
      <c r="N2060" s="23">
        <f>IF(B2060="IT",L2060*Settings!$C$11+L2060*Settings!$C$12,M2060*Settings!$C$16+M2060*Settings!$C$17+L2060*Settings!$C$18+L2060*Settings!$C$19+L2060*Settings!$C$20+L2060*Settings!$C$21*Settings!$C$22)</f>
        <v/>
      </c>
      <c r="O2060" s="23">
        <f>IF(B2060="IT",J2060/Settings!$C$13,0)</f>
        <v/>
      </c>
      <c r="P2060" s="23">
        <f>L2060+N2060+O2060</f>
        <v/>
      </c>
    </row>
    <row r="2061">
      <c r="A2061" s="5" t="inlineStr">
        <is>
          <t>E03164</t>
        </is>
      </c>
      <c r="B2061" s="5" t="inlineStr">
        <is>
          <t>PL</t>
        </is>
      </c>
      <c r="C2061" s="5" t="inlineStr">
        <is>
          <t>Sales</t>
        </is>
      </c>
      <c r="D2061" s="5" t="inlineStr">
        <is>
          <t>L2</t>
        </is>
      </c>
      <c r="E2061" s="5" t="n">
        <v>1</v>
      </c>
      <c r="F2061" s="5" t="n">
        <v>27900</v>
      </c>
      <c r="G2061" s="41" t="n">
        <v>45201</v>
      </c>
      <c r="H2061" s="41" t="n"/>
      <c r="I2061" s="42">
        <f>IF(H2061="",DATE(2099,12,31),H2061)</f>
        <v/>
      </c>
      <c r="J2061" s="23">
        <f>F2061*E2061</f>
        <v/>
      </c>
      <c r="K2061" s="23">
        <f>J2061*INDEX(Settings!$C$31:$C$36,MATCH(D2061,Settings!$B$31:$B$36,0))</f>
        <v/>
      </c>
      <c r="L2061" s="23">
        <f>J2061+K2061</f>
        <v/>
      </c>
      <c r="M2061" s="23">
        <f>MIN(L2061,Settings!$C$25)</f>
        <v/>
      </c>
      <c r="N2061" s="23">
        <f>IF(B2061="IT",L2061*Settings!$C$11+L2061*Settings!$C$12,M2061*Settings!$C$16+M2061*Settings!$C$17+L2061*Settings!$C$18+L2061*Settings!$C$19+L2061*Settings!$C$20+L2061*Settings!$C$21*Settings!$C$22)</f>
        <v/>
      </c>
      <c r="O2061" s="23">
        <f>IF(B2061="IT",J2061/Settings!$C$13,0)</f>
        <v/>
      </c>
      <c r="P2061" s="23">
        <f>L2061+N2061+O2061</f>
        <v/>
      </c>
    </row>
    <row r="2062">
      <c r="A2062" s="5" t="inlineStr">
        <is>
          <t>E03165</t>
        </is>
      </c>
      <c r="B2062" s="5" t="inlineStr">
        <is>
          <t>IT</t>
        </is>
      </c>
      <c r="C2062" s="5" t="inlineStr">
        <is>
          <t>Operations</t>
        </is>
      </c>
      <c r="D2062" s="5" t="inlineStr">
        <is>
          <t>L1</t>
        </is>
      </c>
      <c r="E2062" s="5" t="n">
        <v>1</v>
      </c>
      <c r="F2062" s="5" t="n">
        <v>23250</v>
      </c>
      <c r="G2062" s="41" t="n">
        <v>43254</v>
      </c>
      <c r="H2062" s="41" t="n"/>
      <c r="I2062" s="42">
        <f>IF(H2062="",DATE(2099,12,31),H2062)</f>
        <v/>
      </c>
      <c r="J2062" s="23">
        <f>F2062*E2062</f>
        <v/>
      </c>
      <c r="K2062" s="23">
        <f>J2062*INDEX(Settings!$C$31:$C$36,MATCH(D2062,Settings!$B$31:$B$36,0))</f>
        <v/>
      </c>
      <c r="L2062" s="23">
        <f>J2062+K2062</f>
        <v/>
      </c>
      <c r="M2062" s="23">
        <f>MIN(L2062,Settings!$C$25)</f>
        <v/>
      </c>
      <c r="N2062" s="23">
        <f>IF(B2062="IT",L2062*Settings!$C$11+L2062*Settings!$C$12,M2062*Settings!$C$16+M2062*Settings!$C$17+L2062*Settings!$C$18+L2062*Settings!$C$19+L2062*Settings!$C$20+L2062*Settings!$C$21*Settings!$C$22)</f>
        <v/>
      </c>
      <c r="O2062" s="23">
        <f>IF(B2062="IT",J2062/Settings!$C$13,0)</f>
        <v/>
      </c>
      <c r="P2062" s="23">
        <f>L2062+N2062+O2062</f>
        <v/>
      </c>
    </row>
    <row r="2063">
      <c r="A2063" s="5" t="inlineStr">
        <is>
          <t>E03166</t>
        </is>
      </c>
      <c r="B2063" s="5" t="inlineStr">
        <is>
          <t>IT</t>
        </is>
      </c>
      <c r="C2063" s="5" t="inlineStr">
        <is>
          <t>Operations</t>
        </is>
      </c>
      <c r="D2063" s="5" t="inlineStr">
        <is>
          <t>L3</t>
        </is>
      </c>
      <c r="E2063" s="5" t="n">
        <v>1</v>
      </c>
      <c r="F2063" s="5" t="n">
        <v>39800</v>
      </c>
      <c r="G2063" s="41" t="n">
        <v>44857</v>
      </c>
      <c r="H2063" s="41" t="n"/>
      <c r="I2063" s="42">
        <f>IF(H2063="",DATE(2099,12,31),H2063)</f>
        <v/>
      </c>
      <c r="J2063" s="23">
        <f>F2063*E2063</f>
        <v/>
      </c>
      <c r="K2063" s="23">
        <f>J2063*INDEX(Settings!$C$31:$C$36,MATCH(D2063,Settings!$B$31:$B$36,0))</f>
        <v/>
      </c>
      <c r="L2063" s="23">
        <f>J2063+K2063</f>
        <v/>
      </c>
      <c r="M2063" s="23">
        <f>MIN(L2063,Settings!$C$25)</f>
        <v/>
      </c>
      <c r="N2063" s="23">
        <f>IF(B2063="IT",L2063*Settings!$C$11+L2063*Settings!$C$12,M2063*Settings!$C$16+M2063*Settings!$C$17+L2063*Settings!$C$18+L2063*Settings!$C$19+L2063*Settings!$C$20+L2063*Settings!$C$21*Settings!$C$22)</f>
        <v/>
      </c>
      <c r="O2063" s="23">
        <f>IF(B2063="IT",J2063/Settings!$C$13,0)</f>
        <v/>
      </c>
      <c r="P2063" s="23">
        <f>L2063+N2063+O2063</f>
        <v/>
      </c>
    </row>
    <row r="2064">
      <c r="A2064" s="5" t="inlineStr">
        <is>
          <t>E03167</t>
        </is>
      </c>
      <c r="B2064" s="5" t="inlineStr">
        <is>
          <t>PL</t>
        </is>
      </c>
      <c r="C2064" s="5" t="inlineStr">
        <is>
          <t>HR</t>
        </is>
      </c>
      <c r="D2064" s="5" t="inlineStr">
        <is>
          <t>L2</t>
        </is>
      </c>
      <c r="E2064" s="5" t="n">
        <v>0.8</v>
      </c>
      <c r="F2064" s="5" t="n">
        <v>29750</v>
      </c>
      <c r="G2064" s="41" t="n">
        <v>43503</v>
      </c>
      <c r="H2064" s="41" t="n"/>
      <c r="I2064" s="42">
        <f>IF(H2064="",DATE(2099,12,31),H2064)</f>
        <v/>
      </c>
      <c r="J2064" s="23">
        <f>F2064*E2064</f>
        <v/>
      </c>
      <c r="K2064" s="23">
        <f>J2064*INDEX(Settings!$C$31:$C$36,MATCH(D2064,Settings!$B$31:$B$36,0))</f>
        <v/>
      </c>
      <c r="L2064" s="23">
        <f>J2064+K2064</f>
        <v/>
      </c>
      <c r="M2064" s="23">
        <f>MIN(L2064,Settings!$C$25)</f>
        <v/>
      </c>
      <c r="N2064" s="23">
        <f>IF(B2064="IT",L2064*Settings!$C$11+L2064*Settings!$C$12,M2064*Settings!$C$16+M2064*Settings!$C$17+L2064*Settings!$C$18+L2064*Settings!$C$19+L2064*Settings!$C$20+L2064*Settings!$C$21*Settings!$C$22)</f>
        <v/>
      </c>
      <c r="O2064" s="23">
        <f>IF(B2064="IT",J2064/Settings!$C$13,0)</f>
        <v/>
      </c>
      <c r="P2064" s="23">
        <f>L2064+N2064+O2064</f>
        <v/>
      </c>
    </row>
    <row r="2065">
      <c r="A2065" s="5" t="inlineStr">
        <is>
          <t>E03168</t>
        </is>
      </c>
      <c r="B2065" s="5" t="inlineStr">
        <is>
          <t>IT</t>
        </is>
      </c>
      <c r="C2065" s="5" t="inlineStr">
        <is>
          <t>Finance</t>
        </is>
      </c>
      <c r="D2065" s="5" t="inlineStr">
        <is>
          <t>L2</t>
        </is>
      </c>
      <c r="E2065" s="5" t="n">
        <v>1</v>
      </c>
      <c r="F2065" s="5" t="n">
        <v>35900</v>
      </c>
      <c r="G2065" s="41" t="n">
        <v>45534</v>
      </c>
      <c r="H2065" s="41" t="n"/>
      <c r="I2065" s="42">
        <f>IF(H2065="",DATE(2099,12,31),H2065)</f>
        <v/>
      </c>
      <c r="J2065" s="23">
        <f>F2065*E2065</f>
        <v/>
      </c>
      <c r="K2065" s="23">
        <f>J2065*INDEX(Settings!$C$31:$C$36,MATCH(D2065,Settings!$B$31:$B$36,0))</f>
        <v/>
      </c>
      <c r="L2065" s="23">
        <f>J2065+K2065</f>
        <v/>
      </c>
      <c r="M2065" s="23">
        <f>MIN(L2065,Settings!$C$25)</f>
        <v/>
      </c>
      <c r="N2065" s="23">
        <f>IF(B2065="IT",L2065*Settings!$C$11+L2065*Settings!$C$12,M2065*Settings!$C$16+M2065*Settings!$C$17+L2065*Settings!$C$18+L2065*Settings!$C$19+L2065*Settings!$C$20+L2065*Settings!$C$21*Settings!$C$22)</f>
        <v/>
      </c>
      <c r="O2065" s="23">
        <f>IF(B2065="IT",J2065/Settings!$C$13,0)</f>
        <v/>
      </c>
      <c r="P2065" s="23">
        <f>L2065+N2065+O2065</f>
        <v/>
      </c>
    </row>
    <row r="2066">
      <c r="A2066" s="5" t="inlineStr">
        <is>
          <t>E03169</t>
        </is>
      </c>
      <c r="B2066" s="5" t="inlineStr">
        <is>
          <t>PL</t>
        </is>
      </c>
      <c r="C2066" s="5" t="inlineStr">
        <is>
          <t>Customer Service</t>
        </is>
      </c>
      <c r="D2066" s="5" t="inlineStr">
        <is>
          <t>L6</t>
        </is>
      </c>
      <c r="E2066" s="5" t="n">
        <v>1</v>
      </c>
      <c r="F2066" s="5" t="n">
        <v>68950</v>
      </c>
      <c r="G2066" s="41" t="n">
        <v>45755</v>
      </c>
      <c r="H2066" s="41" t="n"/>
      <c r="I2066" s="42">
        <f>IF(H2066="",DATE(2099,12,31),H2066)</f>
        <v/>
      </c>
      <c r="J2066" s="23">
        <f>F2066*E2066</f>
        <v/>
      </c>
      <c r="K2066" s="23">
        <f>J2066*INDEX(Settings!$C$31:$C$36,MATCH(D2066,Settings!$B$31:$B$36,0))</f>
        <v/>
      </c>
      <c r="L2066" s="23">
        <f>J2066+K2066</f>
        <v/>
      </c>
      <c r="M2066" s="23">
        <f>MIN(L2066,Settings!$C$25)</f>
        <v/>
      </c>
      <c r="N2066" s="23">
        <f>IF(B2066="IT",L2066*Settings!$C$11+L2066*Settings!$C$12,M2066*Settings!$C$16+M2066*Settings!$C$17+L2066*Settings!$C$18+L2066*Settings!$C$19+L2066*Settings!$C$20+L2066*Settings!$C$21*Settings!$C$22)</f>
        <v/>
      </c>
      <c r="O2066" s="23">
        <f>IF(B2066="IT",J2066/Settings!$C$13,0)</f>
        <v/>
      </c>
      <c r="P2066" s="23">
        <f>L2066+N2066+O2066</f>
        <v/>
      </c>
    </row>
    <row r="2067">
      <c r="A2067" s="5" t="inlineStr">
        <is>
          <t>E03170</t>
        </is>
      </c>
      <c r="B2067" s="5" t="inlineStr">
        <is>
          <t>PL</t>
        </is>
      </c>
      <c r="C2067" s="5" t="inlineStr">
        <is>
          <t>Customer Service</t>
        </is>
      </c>
      <c r="D2067" s="5" t="inlineStr">
        <is>
          <t>L2</t>
        </is>
      </c>
      <c r="E2067" s="5" t="n">
        <v>1</v>
      </c>
      <c r="F2067" s="5" t="n">
        <v>23000</v>
      </c>
      <c r="G2067" s="41" t="n">
        <v>45688</v>
      </c>
      <c r="H2067" s="41" t="n"/>
      <c r="I2067" s="42">
        <f>IF(H2067="",DATE(2099,12,31),H2067)</f>
        <v/>
      </c>
      <c r="J2067" s="23">
        <f>F2067*E2067</f>
        <v/>
      </c>
      <c r="K2067" s="23">
        <f>J2067*INDEX(Settings!$C$31:$C$36,MATCH(D2067,Settings!$B$31:$B$36,0))</f>
        <v/>
      </c>
      <c r="L2067" s="23">
        <f>J2067+K2067</f>
        <v/>
      </c>
      <c r="M2067" s="23">
        <f>MIN(L2067,Settings!$C$25)</f>
        <v/>
      </c>
      <c r="N2067" s="23">
        <f>IF(B2067="IT",L2067*Settings!$C$11+L2067*Settings!$C$12,M2067*Settings!$C$16+M2067*Settings!$C$17+L2067*Settings!$C$18+L2067*Settings!$C$19+L2067*Settings!$C$20+L2067*Settings!$C$21*Settings!$C$22)</f>
        <v/>
      </c>
      <c r="O2067" s="23">
        <f>IF(B2067="IT",J2067/Settings!$C$13,0)</f>
        <v/>
      </c>
      <c r="P2067" s="23">
        <f>L2067+N2067+O2067</f>
        <v/>
      </c>
    </row>
    <row r="2068">
      <c r="A2068" s="5" t="inlineStr">
        <is>
          <t>E03171</t>
        </is>
      </c>
      <c r="B2068" s="5" t="inlineStr">
        <is>
          <t>PL</t>
        </is>
      </c>
      <c r="C2068" s="5" t="inlineStr">
        <is>
          <t>Operations</t>
        </is>
      </c>
      <c r="D2068" s="5" t="inlineStr">
        <is>
          <t>L4</t>
        </is>
      </c>
      <c r="E2068" s="5" t="n">
        <v>1</v>
      </c>
      <c r="F2068" s="5" t="n">
        <v>44400</v>
      </c>
      <c r="G2068" s="41" t="n">
        <v>45011</v>
      </c>
      <c r="H2068" s="41" t="n"/>
      <c r="I2068" s="42">
        <f>IF(H2068="",DATE(2099,12,31),H2068)</f>
        <v/>
      </c>
      <c r="J2068" s="23">
        <f>F2068*E2068</f>
        <v/>
      </c>
      <c r="K2068" s="23">
        <f>J2068*INDEX(Settings!$C$31:$C$36,MATCH(D2068,Settings!$B$31:$B$36,0))</f>
        <v/>
      </c>
      <c r="L2068" s="23">
        <f>J2068+K2068</f>
        <v/>
      </c>
      <c r="M2068" s="23">
        <f>MIN(L2068,Settings!$C$25)</f>
        <v/>
      </c>
      <c r="N2068" s="23">
        <f>IF(B2068="IT",L2068*Settings!$C$11+L2068*Settings!$C$12,M2068*Settings!$C$16+M2068*Settings!$C$17+L2068*Settings!$C$18+L2068*Settings!$C$19+L2068*Settings!$C$20+L2068*Settings!$C$21*Settings!$C$22)</f>
        <v/>
      </c>
      <c r="O2068" s="23">
        <f>IF(B2068="IT",J2068/Settings!$C$13,0)</f>
        <v/>
      </c>
      <c r="P2068" s="23">
        <f>L2068+N2068+O2068</f>
        <v/>
      </c>
    </row>
    <row r="2069">
      <c r="A2069" s="5" t="inlineStr">
        <is>
          <t>E03173</t>
        </is>
      </c>
      <c r="B2069" s="5" t="inlineStr">
        <is>
          <t>PL</t>
        </is>
      </c>
      <c r="C2069" s="5" t="inlineStr">
        <is>
          <t>Operations</t>
        </is>
      </c>
      <c r="D2069" s="5" t="inlineStr">
        <is>
          <t>L2</t>
        </is>
      </c>
      <c r="E2069" s="5" t="n">
        <v>1</v>
      </c>
      <c r="F2069" s="5" t="n">
        <v>22950</v>
      </c>
      <c r="G2069" s="41" t="n">
        <v>45220</v>
      </c>
      <c r="H2069" s="41" t="n"/>
      <c r="I2069" s="42">
        <f>IF(H2069="",DATE(2099,12,31),H2069)</f>
        <v/>
      </c>
      <c r="J2069" s="23">
        <f>F2069*E2069</f>
        <v/>
      </c>
      <c r="K2069" s="23">
        <f>J2069*INDEX(Settings!$C$31:$C$36,MATCH(D2069,Settings!$B$31:$B$36,0))</f>
        <v/>
      </c>
      <c r="L2069" s="23">
        <f>J2069+K2069</f>
        <v/>
      </c>
      <c r="M2069" s="23">
        <f>MIN(L2069,Settings!$C$25)</f>
        <v/>
      </c>
      <c r="N2069" s="23">
        <f>IF(B2069="IT",L2069*Settings!$C$11+L2069*Settings!$C$12,M2069*Settings!$C$16+M2069*Settings!$C$17+L2069*Settings!$C$18+L2069*Settings!$C$19+L2069*Settings!$C$20+L2069*Settings!$C$21*Settings!$C$22)</f>
        <v/>
      </c>
      <c r="O2069" s="23">
        <f>IF(B2069="IT",J2069/Settings!$C$13,0)</f>
        <v/>
      </c>
      <c r="P2069" s="23">
        <f>L2069+N2069+O2069</f>
        <v/>
      </c>
    </row>
    <row r="2070">
      <c r="A2070" s="5" t="inlineStr">
        <is>
          <t>E03175</t>
        </is>
      </c>
      <c r="B2070" s="5" t="inlineStr">
        <is>
          <t>PL</t>
        </is>
      </c>
      <c r="C2070" s="5" t="inlineStr">
        <is>
          <t>Customer Service</t>
        </is>
      </c>
      <c r="D2070" s="5" t="inlineStr">
        <is>
          <t>L1</t>
        </is>
      </c>
      <c r="E2070" s="5" t="n">
        <v>1</v>
      </c>
      <c r="F2070" s="5" t="n">
        <v>18150</v>
      </c>
      <c r="G2070" s="41" t="n">
        <v>44404</v>
      </c>
      <c r="H2070" s="41" t="n"/>
      <c r="I2070" s="42">
        <f>IF(H2070="",DATE(2099,12,31),H2070)</f>
        <v/>
      </c>
      <c r="J2070" s="23">
        <f>F2070*E2070</f>
        <v/>
      </c>
      <c r="K2070" s="23">
        <f>J2070*INDEX(Settings!$C$31:$C$36,MATCH(D2070,Settings!$B$31:$B$36,0))</f>
        <v/>
      </c>
      <c r="L2070" s="23">
        <f>J2070+K2070</f>
        <v/>
      </c>
      <c r="M2070" s="23">
        <f>MIN(L2070,Settings!$C$25)</f>
        <v/>
      </c>
      <c r="N2070" s="23">
        <f>IF(B2070="IT",L2070*Settings!$C$11+L2070*Settings!$C$12,M2070*Settings!$C$16+M2070*Settings!$C$17+L2070*Settings!$C$18+L2070*Settings!$C$19+L2070*Settings!$C$20+L2070*Settings!$C$21*Settings!$C$22)</f>
        <v/>
      </c>
      <c r="O2070" s="23">
        <f>IF(B2070="IT",J2070/Settings!$C$13,0)</f>
        <v/>
      </c>
      <c r="P2070" s="23">
        <f>L2070+N2070+O2070</f>
        <v/>
      </c>
    </row>
    <row r="2071">
      <c r="A2071" s="5" t="inlineStr">
        <is>
          <t>E03176</t>
        </is>
      </c>
      <c r="B2071" s="5" t="inlineStr">
        <is>
          <t>PL</t>
        </is>
      </c>
      <c r="C2071" s="5" t="inlineStr">
        <is>
          <t>Operations</t>
        </is>
      </c>
      <c r="D2071" s="5" t="inlineStr">
        <is>
          <t>L5</t>
        </is>
      </c>
      <c r="E2071" s="5" t="n">
        <v>0.8</v>
      </c>
      <c r="F2071" s="5" t="n">
        <v>54150</v>
      </c>
      <c r="G2071" s="41" t="n">
        <v>45316</v>
      </c>
      <c r="H2071" s="41" t="n"/>
      <c r="I2071" s="42">
        <f>IF(H2071="",DATE(2099,12,31),H2071)</f>
        <v/>
      </c>
      <c r="J2071" s="23">
        <f>F2071*E2071</f>
        <v/>
      </c>
      <c r="K2071" s="23">
        <f>J2071*INDEX(Settings!$C$31:$C$36,MATCH(D2071,Settings!$B$31:$B$36,0))</f>
        <v/>
      </c>
      <c r="L2071" s="23">
        <f>J2071+K2071</f>
        <v/>
      </c>
      <c r="M2071" s="23">
        <f>MIN(L2071,Settings!$C$25)</f>
        <v/>
      </c>
      <c r="N2071" s="23">
        <f>IF(B2071="IT",L2071*Settings!$C$11+L2071*Settings!$C$12,M2071*Settings!$C$16+M2071*Settings!$C$17+L2071*Settings!$C$18+L2071*Settings!$C$19+L2071*Settings!$C$20+L2071*Settings!$C$21*Settings!$C$22)</f>
        <v/>
      </c>
      <c r="O2071" s="23">
        <f>IF(B2071="IT",J2071/Settings!$C$13,0)</f>
        <v/>
      </c>
      <c r="P2071" s="23">
        <f>L2071+N2071+O2071</f>
        <v/>
      </c>
    </row>
    <row r="2072">
      <c r="A2072" s="5" t="inlineStr">
        <is>
          <t>E03177</t>
        </is>
      </c>
      <c r="B2072" s="5" t="inlineStr">
        <is>
          <t>IT</t>
        </is>
      </c>
      <c r="C2072" s="5" t="inlineStr">
        <is>
          <t>Tech</t>
        </is>
      </c>
      <c r="D2072" s="5" t="inlineStr">
        <is>
          <t>L2</t>
        </is>
      </c>
      <c r="E2072" s="5" t="n">
        <v>1</v>
      </c>
      <c r="F2072" s="5" t="n">
        <v>40150</v>
      </c>
      <c r="G2072" s="41" t="n">
        <v>43714</v>
      </c>
      <c r="H2072" s="41" t="n">
        <v>45983</v>
      </c>
      <c r="I2072" s="42">
        <f>IF(H2072="",DATE(2099,12,31),H2072)</f>
        <v/>
      </c>
      <c r="J2072" s="23">
        <f>F2072*E2072</f>
        <v/>
      </c>
      <c r="K2072" s="23">
        <f>J2072*INDEX(Settings!$C$31:$C$36,MATCH(D2072,Settings!$B$31:$B$36,0))</f>
        <v/>
      </c>
      <c r="L2072" s="23">
        <f>J2072+K2072</f>
        <v/>
      </c>
      <c r="M2072" s="23">
        <f>MIN(L2072,Settings!$C$25)</f>
        <v/>
      </c>
      <c r="N2072" s="23">
        <f>IF(B2072="IT",L2072*Settings!$C$11+L2072*Settings!$C$12,M2072*Settings!$C$16+M2072*Settings!$C$17+L2072*Settings!$C$18+L2072*Settings!$C$19+L2072*Settings!$C$20+L2072*Settings!$C$21*Settings!$C$22)</f>
        <v/>
      </c>
      <c r="O2072" s="23">
        <f>IF(B2072="IT",J2072/Settings!$C$13,0)</f>
        <v/>
      </c>
      <c r="P2072" s="23">
        <f>L2072+N2072+O2072</f>
        <v/>
      </c>
    </row>
    <row r="2073">
      <c r="A2073" s="5" t="inlineStr">
        <is>
          <t>E03178</t>
        </is>
      </c>
      <c r="B2073" s="5" t="inlineStr">
        <is>
          <t>PL</t>
        </is>
      </c>
      <c r="C2073" s="5" t="inlineStr">
        <is>
          <t>Sales</t>
        </is>
      </c>
      <c r="D2073" s="5" t="inlineStr">
        <is>
          <t>L3</t>
        </is>
      </c>
      <c r="E2073" s="5" t="n">
        <v>1</v>
      </c>
      <c r="F2073" s="5" t="n">
        <v>32200</v>
      </c>
      <c r="G2073" s="41" t="n">
        <v>43028</v>
      </c>
      <c r="H2073" s="41" t="n"/>
      <c r="I2073" s="42">
        <f>IF(H2073="",DATE(2099,12,31),H2073)</f>
        <v/>
      </c>
      <c r="J2073" s="23">
        <f>F2073*E2073</f>
        <v/>
      </c>
      <c r="K2073" s="23">
        <f>J2073*INDEX(Settings!$C$31:$C$36,MATCH(D2073,Settings!$B$31:$B$36,0))</f>
        <v/>
      </c>
      <c r="L2073" s="23">
        <f>J2073+K2073</f>
        <v/>
      </c>
      <c r="M2073" s="23">
        <f>MIN(L2073,Settings!$C$25)</f>
        <v/>
      </c>
      <c r="N2073" s="23">
        <f>IF(B2073="IT",L2073*Settings!$C$11+L2073*Settings!$C$12,M2073*Settings!$C$16+M2073*Settings!$C$17+L2073*Settings!$C$18+L2073*Settings!$C$19+L2073*Settings!$C$20+L2073*Settings!$C$21*Settings!$C$22)</f>
        <v/>
      </c>
      <c r="O2073" s="23">
        <f>IF(B2073="IT",J2073/Settings!$C$13,0)</f>
        <v/>
      </c>
      <c r="P2073" s="23">
        <f>L2073+N2073+O2073</f>
        <v/>
      </c>
    </row>
    <row r="2074">
      <c r="A2074" s="5" t="inlineStr">
        <is>
          <t>E03179</t>
        </is>
      </c>
      <c r="B2074" s="5" t="inlineStr">
        <is>
          <t>IT</t>
        </is>
      </c>
      <c r="C2074" s="5" t="inlineStr">
        <is>
          <t>Operations</t>
        </is>
      </c>
      <c r="D2074" s="5" t="inlineStr">
        <is>
          <t>L1</t>
        </is>
      </c>
      <c r="E2074" s="5" t="n">
        <v>1</v>
      </c>
      <c r="F2074" s="5" t="n">
        <v>22750</v>
      </c>
      <c r="G2074" s="41" t="n">
        <v>45760</v>
      </c>
      <c r="H2074" s="41" t="n"/>
      <c r="I2074" s="42">
        <f>IF(H2074="",DATE(2099,12,31),H2074)</f>
        <v/>
      </c>
      <c r="J2074" s="23">
        <f>F2074*E2074</f>
        <v/>
      </c>
      <c r="K2074" s="23">
        <f>J2074*INDEX(Settings!$C$31:$C$36,MATCH(D2074,Settings!$B$31:$B$36,0))</f>
        <v/>
      </c>
      <c r="L2074" s="23">
        <f>J2074+K2074</f>
        <v/>
      </c>
      <c r="M2074" s="23">
        <f>MIN(L2074,Settings!$C$25)</f>
        <v/>
      </c>
      <c r="N2074" s="23">
        <f>IF(B2074="IT",L2074*Settings!$C$11+L2074*Settings!$C$12,M2074*Settings!$C$16+M2074*Settings!$C$17+L2074*Settings!$C$18+L2074*Settings!$C$19+L2074*Settings!$C$20+L2074*Settings!$C$21*Settings!$C$22)</f>
        <v/>
      </c>
      <c r="O2074" s="23">
        <f>IF(B2074="IT",J2074/Settings!$C$13,0)</f>
        <v/>
      </c>
      <c r="P2074" s="23">
        <f>L2074+N2074+O2074</f>
        <v/>
      </c>
    </row>
    <row r="2075">
      <c r="A2075" s="5" t="inlineStr">
        <is>
          <t>E03180</t>
        </is>
      </c>
      <c r="B2075" s="5" t="inlineStr">
        <is>
          <t>IT</t>
        </is>
      </c>
      <c r="C2075" s="5" t="inlineStr">
        <is>
          <t>HR</t>
        </is>
      </c>
      <c r="D2075" s="5" t="inlineStr">
        <is>
          <t>L2</t>
        </is>
      </c>
      <c r="E2075" s="5" t="n">
        <v>1</v>
      </c>
      <c r="F2075" s="5" t="n">
        <v>33450</v>
      </c>
      <c r="G2075" s="41" t="n">
        <v>46183</v>
      </c>
      <c r="H2075" s="41" t="n"/>
      <c r="I2075" s="42">
        <f>IF(H2075="",DATE(2099,12,31),H2075)</f>
        <v/>
      </c>
      <c r="J2075" s="23">
        <f>F2075*E2075</f>
        <v/>
      </c>
      <c r="K2075" s="23">
        <f>J2075*INDEX(Settings!$C$31:$C$36,MATCH(D2075,Settings!$B$31:$B$36,0))</f>
        <v/>
      </c>
      <c r="L2075" s="23">
        <f>J2075+K2075</f>
        <v/>
      </c>
      <c r="M2075" s="23">
        <f>MIN(L2075,Settings!$C$25)</f>
        <v/>
      </c>
      <c r="N2075" s="23">
        <f>IF(B2075="IT",L2075*Settings!$C$11+L2075*Settings!$C$12,M2075*Settings!$C$16+M2075*Settings!$C$17+L2075*Settings!$C$18+L2075*Settings!$C$19+L2075*Settings!$C$20+L2075*Settings!$C$21*Settings!$C$22)</f>
        <v/>
      </c>
      <c r="O2075" s="23">
        <f>IF(B2075="IT",J2075/Settings!$C$13,0)</f>
        <v/>
      </c>
      <c r="P2075" s="23">
        <f>L2075+N2075+O2075</f>
        <v/>
      </c>
    </row>
    <row r="2076">
      <c r="A2076" s="5" t="inlineStr">
        <is>
          <t>E03182</t>
        </is>
      </c>
      <c r="B2076" s="5" t="inlineStr">
        <is>
          <t>PL</t>
        </is>
      </c>
      <c r="C2076" s="5" t="inlineStr">
        <is>
          <t>Customer Service</t>
        </is>
      </c>
      <c r="D2076" s="5" t="inlineStr">
        <is>
          <t>L3</t>
        </is>
      </c>
      <c r="E2076" s="5" t="n">
        <v>1</v>
      </c>
      <c r="F2076" s="5" t="n">
        <v>29900</v>
      </c>
      <c r="G2076" s="41" t="n">
        <v>45517</v>
      </c>
      <c r="H2076" s="41" t="n"/>
      <c r="I2076" s="42">
        <f>IF(H2076="",DATE(2099,12,31),H2076)</f>
        <v/>
      </c>
      <c r="J2076" s="23">
        <f>F2076*E2076</f>
        <v/>
      </c>
      <c r="K2076" s="23">
        <f>J2076*INDEX(Settings!$C$31:$C$36,MATCH(D2076,Settings!$B$31:$B$36,0))</f>
        <v/>
      </c>
      <c r="L2076" s="23">
        <f>J2076+K2076</f>
        <v/>
      </c>
      <c r="M2076" s="23">
        <f>MIN(L2076,Settings!$C$25)</f>
        <v/>
      </c>
      <c r="N2076" s="23">
        <f>IF(B2076="IT",L2076*Settings!$C$11+L2076*Settings!$C$12,M2076*Settings!$C$16+M2076*Settings!$C$17+L2076*Settings!$C$18+L2076*Settings!$C$19+L2076*Settings!$C$20+L2076*Settings!$C$21*Settings!$C$22)</f>
        <v/>
      </c>
      <c r="O2076" s="23">
        <f>IF(B2076="IT",J2076/Settings!$C$13,0)</f>
        <v/>
      </c>
      <c r="P2076" s="23">
        <f>L2076+N2076+O2076</f>
        <v/>
      </c>
    </row>
    <row r="2077">
      <c r="A2077" s="5" t="inlineStr">
        <is>
          <t>E03186</t>
        </is>
      </c>
      <c r="B2077" s="5" t="inlineStr">
        <is>
          <t>IT</t>
        </is>
      </c>
      <c r="C2077" s="5" t="inlineStr">
        <is>
          <t>Operations</t>
        </is>
      </c>
      <c r="D2077" s="5" t="inlineStr">
        <is>
          <t>L2</t>
        </is>
      </c>
      <c r="E2077" s="5" t="n">
        <v>1</v>
      </c>
      <c r="F2077" s="5" t="n">
        <v>27950</v>
      </c>
      <c r="G2077" s="41" t="n">
        <v>45717</v>
      </c>
      <c r="H2077" s="41" t="n">
        <v>46054</v>
      </c>
      <c r="I2077" s="42">
        <f>IF(H2077="",DATE(2099,12,31),H2077)</f>
        <v/>
      </c>
      <c r="J2077" s="23">
        <f>F2077*E2077</f>
        <v/>
      </c>
      <c r="K2077" s="23">
        <f>J2077*INDEX(Settings!$C$31:$C$36,MATCH(D2077,Settings!$B$31:$B$36,0))</f>
        <v/>
      </c>
      <c r="L2077" s="23">
        <f>J2077+K2077</f>
        <v/>
      </c>
      <c r="M2077" s="23">
        <f>MIN(L2077,Settings!$C$25)</f>
        <v/>
      </c>
      <c r="N2077" s="23">
        <f>IF(B2077="IT",L2077*Settings!$C$11+L2077*Settings!$C$12,M2077*Settings!$C$16+M2077*Settings!$C$17+L2077*Settings!$C$18+L2077*Settings!$C$19+L2077*Settings!$C$20+L2077*Settings!$C$21*Settings!$C$22)</f>
        <v/>
      </c>
      <c r="O2077" s="23">
        <f>IF(B2077="IT",J2077/Settings!$C$13,0)</f>
        <v/>
      </c>
      <c r="P2077" s="23">
        <f>L2077+N2077+O2077</f>
        <v/>
      </c>
    </row>
    <row r="2078">
      <c r="A2078" s="5" t="inlineStr">
        <is>
          <t>E03190</t>
        </is>
      </c>
      <c r="B2078" s="5" t="inlineStr">
        <is>
          <t>IT</t>
        </is>
      </c>
      <c r="C2078" s="5" t="inlineStr">
        <is>
          <t>Tech</t>
        </is>
      </c>
      <c r="D2078" s="5" t="inlineStr">
        <is>
          <t>L5</t>
        </is>
      </c>
      <c r="E2078" s="5" t="n">
        <v>1</v>
      </c>
      <c r="F2078" s="5" t="n">
        <v>87700</v>
      </c>
      <c r="G2078" s="41" t="n">
        <v>44906</v>
      </c>
      <c r="H2078" s="41" t="n"/>
      <c r="I2078" s="42">
        <f>IF(H2078="",DATE(2099,12,31),H2078)</f>
        <v/>
      </c>
      <c r="J2078" s="23">
        <f>F2078*E2078</f>
        <v/>
      </c>
      <c r="K2078" s="23">
        <f>J2078*INDEX(Settings!$C$31:$C$36,MATCH(D2078,Settings!$B$31:$B$36,0))</f>
        <v/>
      </c>
      <c r="L2078" s="23">
        <f>J2078+K2078</f>
        <v/>
      </c>
      <c r="M2078" s="23">
        <f>MIN(L2078,Settings!$C$25)</f>
        <v/>
      </c>
      <c r="N2078" s="23">
        <f>IF(B2078="IT",L2078*Settings!$C$11+L2078*Settings!$C$12,M2078*Settings!$C$16+M2078*Settings!$C$17+L2078*Settings!$C$18+L2078*Settings!$C$19+L2078*Settings!$C$20+L2078*Settings!$C$21*Settings!$C$22)</f>
        <v/>
      </c>
      <c r="O2078" s="23">
        <f>IF(B2078="IT",J2078/Settings!$C$13,0)</f>
        <v/>
      </c>
      <c r="P2078" s="23">
        <f>L2078+N2078+O2078</f>
        <v/>
      </c>
    </row>
    <row r="2079">
      <c r="A2079" s="5" t="inlineStr">
        <is>
          <t>E03191</t>
        </is>
      </c>
      <c r="B2079" s="5" t="inlineStr">
        <is>
          <t>PL</t>
        </is>
      </c>
      <c r="C2079" s="5" t="inlineStr">
        <is>
          <t>Operations</t>
        </is>
      </c>
      <c r="D2079" s="5" t="inlineStr">
        <is>
          <t>L2</t>
        </is>
      </c>
      <c r="E2079" s="5" t="n">
        <v>1</v>
      </c>
      <c r="F2079" s="5" t="n">
        <v>26900</v>
      </c>
      <c r="G2079" s="41" t="n">
        <v>43300</v>
      </c>
      <c r="H2079" s="41" t="n"/>
      <c r="I2079" s="42">
        <f>IF(H2079="",DATE(2099,12,31),H2079)</f>
        <v/>
      </c>
      <c r="J2079" s="23">
        <f>F2079*E2079</f>
        <v/>
      </c>
      <c r="K2079" s="23">
        <f>J2079*INDEX(Settings!$C$31:$C$36,MATCH(D2079,Settings!$B$31:$B$36,0))</f>
        <v/>
      </c>
      <c r="L2079" s="23">
        <f>J2079+K2079</f>
        <v/>
      </c>
      <c r="M2079" s="23">
        <f>MIN(L2079,Settings!$C$25)</f>
        <v/>
      </c>
      <c r="N2079" s="23">
        <f>IF(B2079="IT",L2079*Settings!$C$11+L2079*Settings!$C$12,M2079*Settings!$C$16+M2079*Settings!$C$17+L2079*Settings!$C$18+L2079*Settings!$C$19+L2079*Settings!$C$20+L2079*Settings!$C$21*Settings!$C$22)</f>
        <v/>
      </c>
      <c r="O2079" s="23">
        <f>IF(B2079="IT",J2079/Settings!$C$13,0)</f>
        <v/>
      </c>
      <c r="P2079" s="23">
        <f>L2079+N2079+O2079</f>
        <v/>
      </c>
    </row>
    <row r="2080">
      <c r="A2080" s="5" t="inlineStr">
        <is>
          <t>E03193</t>
        </is>
      </c>
      <c r="B2080" s="5" t="inlineStr">
        <is>
          <t>IT</t>
        </is>
      </c>
      <c r="C2080" s="5" t="inlineStr">
        <is>
          <t>Customer Service</t>
        </is>
      </c>
      <c r="D2080" s="5" t="inlineStr">
        <is>
          <t>L2</t>
        </is>
      </c>
      <c r="E2080" s="5" t="n">
        <v>1</v>
      </c>
      <c r="F2080" s="5" t="n">
        <v>31700</v>
      </c>
      <c r="G2080" s="41" t="n">
        <v>42505</v>
      </c>
      <c r="H2080" s="41" t="n"/>
      <c r="I2080" s="42">
        <f>IF(H2080="",DATE(2099,12,31),H2080)</f>
        <v/>
      </c>
      <c r="J2080" s="23">
        <f>F2080*E2080</f>
        <v/>
      </c>
      <c r="K2080" s="23">
        <f>J2080*INDEX(Settings!$C$31:$C$36,MATCH(D2080,Settings!$B$31:$B$36,0))</f>
        <v/>
      </c>
      <c r="L2080" s="23">
        <f>J2080+K2080</f>
        <v/>
      </c>
      <c r="M2080" s="23">
        <f>MIN(L2080,Settings!$C$25)</f>
        <v/>
      </c>
      <c r="N2080" s="23">
        <f>IF(B2080="IT",L2080*Settings!$C$11+L2080*Settings!$C$12,M2080*Settings!$C$16+M2080*Settings!$C$17+L2080*Settings!$C$18+L2080*Settings!$C$19+L2080*Settings!$C$20+L2080*Settings!$C$21*Settings!$C$22)</f>
        <v/>
      </c>
      <c r="O2080" s="23">
        <f>IF(B2080="IT",J2080/Settings!$C$13,0)</f>
        <v/>
      </c>
      <c r="P2080" s="23">
        <f>L2080+N2080+O2080</f>
        <v/>
      </c>
    </row>
    <row r="2081">
      <c r="A2081" s="5" t="inlineStr">
        <is>
          <t>E03194</t>
        </is>
      </c>
      <c r="B2081" s="5" t="inlineStr">
        <is>
          <t>PL</t>
        </is>
      </c>
      <c r="C2081" s="5" t="inlineStr">
        <is>
          <t>Operations</t>
        </is>
      </c>
      <c r="D2081" s="5" t="inlineStr">
        <is>
          <t>L2</t>
        </is>
      </c>
      <c r="E2081" s="5" t="n">
        <v>1</v>
      </c>
      <c r="F2081" s="5" t="n">
        <v>21900</v>
      </c>
      <c r="G2081" s="41" t="n">
        <v>45764</v>
      </c>
      <c r="H2081" s="41" t="n"/>
      <c r="I2081" s="42">
        <f>IF(H2081="",DATE(2099,12,31),H2081)</f>
        <v/>
      </c>
      <c r="J2081" s="23">
        <f>F2081*E2081</f>
        <v/>
      </c>
      <c r="K2081" s="23">
        <f>J2081*INDEX(Settings!$C$31:$C$36,MATCH(D2081,Settings!$B$31:$B$36,0))</f>
        <v/>
      </c>
      <c r="L2081" s="23">
        <f>J2081+K2081</f>
        <v/>
      </c>
      <c r="M2081" s="23">
        <f>MIN(L2081,Settings!$C$25)</f>
        <v/>
      </c>
      <c r="N2081" s="23">
        <f>IF(B2081="IT",L2081*Settings!$C$11+L2081*Settings!$C$12,M2081*Settings!$C$16+M2081*Settings!$C$17+L2081*Settings!$C$18+L2081*Settings!$C$19+L2081*Settings!$C$20+L2081*Settings!$C$21*Settings!$C$22)</f>
        <v/>
      </c>
      <c r="O2081" s="23">
        <f>IF(B2081="IT",J2081/Settings!$C$13,0)</f>
        <v/>
      </c>
      <c r="P2081" s="23">
        <f>L2081+N2081+O2081</f>
        <v/>
      </c>
    </row>
    <row r="2082">
      <c r="A2082" s="5" t="inlineStr">
        <is>
          <t>E03195</t>
        </is>
      </c>
      <c r="B2082" s="5" t="inlineStr">
        <is>
          <t>PL</t>
        </is>
      </c>
      <c r="C2082" s="5" t="inlineStr">
        <is>
          <t>Sales</t>
        </is>
      </c>
      <c r="D2082" s="5" t="inlineStr">
        <is>
          <t>L3</t>
        </is>
      </c>
      <c r="E2082" s="5" t="n">
        <v>0.8</v>
      </c>
      <c r="F2082" s="5" t="n">
        <v>29450</v>
      </c>
      <c r="G2082" s="41" t="n">
        <v>44617</v>
      </c>
      <c r="H2082" s="41" t="n">
        <v>46116</v>
      </c>
      <c r="I2082" s="42">
        <f>IF(H2082="",DATE(2099,12,31),H2082)</f>
        <v/>
      </c>
      <c r="J2082" s="23">
        <f>F2082*E2082</f>
        <v/>
      </c>
      <c r="K2082" s="23">
        <f>J2082*INDEX(Settings!$C$31:$C$36,MATCH(D2082,Settings!$B$31:$B$36,0))</f>
        <v/>
      </c>
      <c r="L2082" s="23">
        <f>J2082+K2082</f>
        <v/>
      </c>
      <c r="M2082" s="23">
        <f>MIN(L2082,Settings!$C$25)</f>
        <v/>
      </c>
      <c r="N2082" s="23">
        <f>IF(B2082="IT",L2082*Settings!$C$11+L2082*Settings!$C$12,M2082*Settings!$C$16+M2082*Settings!$C$17+L2082*Settings!$C$18+L2082*Settings!$C$19+L2082*Settings!$C$20+L2082*Settings!$C$21*Settings!$C$22)</f>
        <v/>
      </c>
      <c r="O2082" s="23">
        <f>IF(B2082="IT",J2082/Settings!$C$13,0)</f>
        <v/>
      </c>
      <c r="P2082" s="23">
        <f>L2082+N2082+O2082</f>
        <v/>
      </c>
    </row>
    <row r="2083">
      <c r="A2083" s="5" t="inlineStr">
        <is>
          <t>E03196</t>
        </is>
      </c>
      <c r="B2083" s="5" t="inlineStr">
        <is>
          <t>IT</t>
        </is>
      </c>
      <c r="C2083" s="5" t="inlineStr">
        <is>
          <t>Operations</t>
        </is>
      </c>
      <c r="D2083" s="5" t="inlineStr">
        <is>
          <t>L1</t>
        </is>
      </c>
      <c r="E2083" s="5" t="n">
        <v>1</v>
      </c>
      <c r="F2083" s="5" t="n">
        <v>19900</v>
      </c>
      <c r="G2083" s="41" t="n">
        <v>45944</v>
      </c>
      <c r="H2083" s="41" t="n">
        <v>46041</v>
      </c>
      <c r="I2083" s="42">
        <f>IF(H2083="",DATE(2099,12,31),H2083)</f>
        <v/>
      </c>
      <c r="J2083" s="23">
        <f>F2083*E2083</f>
        <v/>
      </c>
      <c r="K2083" s="23">
        <f>J2083*INDEX(Settings!$C$31:$C$36,MATCH(D2083,Settings!$B$31:$B$36,0))</f>
        <v/>
      </c>
      <c r="L2083" s="23">
        <f>J2083+K2083</f>
        <v/>
      </c>
      <c r="M2083" s="23">
        <f>MIN(L2083,Settings!$C$25)</f>
        <v/>
      </c>
      <c r="N2083" s="23">
        <f>IF(B2083="IT",L2083*Settings!$C$11+L2083*Settings!$C$12,M2083*Settings!$C$16+M2083*Settings!$C$17+L2083*Settings!$C$18+L2083*Settings!$C$19+L2083*Settings!$C$20+L2083*Settings!$C$21*Settings!$C$22)</f>
        <v/>
      </c>
      <c r="O2083" s="23">
        <f>IF(B2083="IT",J2083/Settings!$C$13,0)</f>
        <v/>
      </c>
      <c r="P2083" s="23">
        <f>L2083+N2083+O2083</f>
        <v/>
      </c>
    </row>
    <row r="2084">
      <c r="A2084" s="5" t="inlineStr">
        <is>
          <t>E03197</t>
        </is>
      </c>
      <c r="B2084" s="5" t="inlineStr">
        <is>
          <t>IT</t>
        </is>
      </c>
      <c r="C2084" s="5" t="inlineStr">
        <is>
          <t>HR</t>
        </is>
      </c>
      <c r="D2084" s="5" t="inlineStr">
        <is>
          <t>L3</t>
        </is>
      </c>
      <c r="E2084" s="5" t="n">
        <v>1</v>
      </c>
      <c r="F2084" s="5" t="n">
        <v>44700</v>
      </c>
      <c r="G2084" s="41" t="n">
        <v>44168</v>
      </c>
      <c r="H2084" s="41" t="n"/>
      <c r="I2084" s="42">
        <f>IF(H2084="",DATE(2099,12,31),H2084)</f>
        <v/>
      </c>
      <c r="J2084" s="23">
        <f>F2084*E2084</f>
        <v/>
      </c>
      <c r="K2084" s="23">
        <f>J2084*INDEX(Settings!$C$31:$C$36,MATCH(D2084,Settings!$B$31:$B$36,0))</f>
        <v/>
      </c>
      <c r="L2084" s="23">
        <f>J2084+K2084</f>
        <v/>
      </c>
      <c r="M2084" s="23">
        <f>MIN(L2084,Settings!$C$25)</f>
        <v/>
      </c>
      <c r="N2084" s="23">
        <f>IF(B2084="IT",L2084*Settings!$C$11+L2084*Settings!$C$12,M2084*Settings!$C$16+M2084*Settings!$C$17+L2084*Settings!$C$18+L2084*Settings!$C$19+L2084*Settings!$C$20+L2084*Settings!$C$21*Settings!$C$22)</f>
        <v/>
      </c>
      <c r="O2084" s="23">
        <f>IF(B2084="IT",J2084/Settings!$C$13,0)</f>
        <v/>
      </c>
      <c r="P2084" s="23">
        <f>L2084+N2084+O2084</f>
        <v/>
      </c>
    </row>
    <row r="2085">
      <c r="A2085" s="5" t="inlineStr">
        <is>
          <t>E03198</t>
        </is>
      </c>
      <c r="B2085" s="5" t="inlineStr">
        <is>
          <t>PL</t>
        </is>
      </c>
      <c r="C2085" s="5" t="inlineStr">
        <is>
          <t>HR</t>
        </is>
      </c>
      <c r="D2085" s="5" t="inlineStr">
        <is>
          <t>L1</t>
        </is>
      </c>
      <c r="E2085" s="5" t="n">
        <v>1</v>
      </c>
      <c r="F2085" s="5" t="n">
        <v>22600</v>
      </c>
      <c r="G2085" s="41" t="n">
        <v>44789</v>
      </c>
      <c r="H2085" s="41" t="n"/>
      <c r="I2085" s="42">
        <f>IF(H2085="",DATE(2099,12,31),H2085)</f>
        <v/>
      </c>
      <c r="J2085" s="23">
        <f>F2085*E2085</f>
        <v/>
      </c>
      <c r="K2085" s="23">
        <f>J2085*INDEX(Settings!$C$31:$C$36,MATCH(D2085,Settings!$B$31:$B$36,0))</f>
        <v/>
      </c>
      <c r="L2085" s="23">
        <f>J2085+K2085</f>
        <v/>
      </c>
      <c r="M2085" s="23">
        <f>MIN(L2085,Settings!$C$25)</f>
        <v/>
      </c>
      <c r="N2085" s="23">
        <f>IF(B2085="IT",L2085*Settings!$C$11+L2085*Settings!$C$12,M2085*Settings!$C$16+M2085*Settings!$C$17+L2085*Settings!$C$18+L2085*Settings!$C$19+L2085*Settings!$C$20+L2085*Settings!$C$21*Settings!$C$22)</f>
        <v/>
      </c>
      <c r="O2085" s="23">
        <f>IF(B2085="IT",J2085/Settings!$C$13,0)</f>
        <v/>
      </c>
      <c r="P2085" s="23">
        <f>L2085+N2085+O2085</f>
        <v/>
      </c>
    </row>
    <row r="2086">
      <c r="A2086" s="5" t="inlineStr">
        <is>
          <t>E03199</t>
        </is>
      </c>
      <c r="B2086" s="5" t="inlineStr">
        <is>
          <t>PL</t>
        </is>
      </c>
      <c r="C2086" s="5" t="inlineStr">
        <is>
          <t>Finance</t>
        </is>
      </c>
      <c r="D2086" s="5" t="inlineStr">
        <is>
          <t>L1</t>
        </is>
      </c>
      <c r="E2086" s="5" t="n">
        <v>1</v>
      </c>
      <c r="F2086" s="5" t="n">
        <v>23550</v>
      </c>
      <c r="G2086" s="41" t="n">
        <v>45430</v>
      </c>
      <c r="H2086" s="41" t="n"/>
      <c r="I2086" s="42">
        <f>IF(H2086="",DATE(2099,12,31),H2086)</f>
        <v/>
      </c>
      <c r="J2086" s="23">
        <f>F2086*E2086</f>
        <v/>
      </c>
      <c r="K2086" s="23">
        <f>J2086*INDEX(Settings!$C$31:$C$36,MATCH(D2086,Settings!$B$31:$B$36,0))</f>
        <v/>
      </c>
      <c r="L2086" s="23">
        <f>J2086+K2086</f>
        <v/>
      </c>
      <c r="M2086" s="23">
        <f>MIN(L2086,Settings!$C$25)</f>
        <v/>
      </c>
      <c r="N2086" s="23">
        <f>IF(B2086="IT",L2086*Settings!$C$11+L2086*Settings!$C$12,M2086*Settings!$C$16+M2086*Settings!$C$17+L2086*Settings!$C$18+L2086*Settings!$C$19+L2086*Settings!$C$20+L2086*Settings!$C$21*Settings!$C$22)</f>
        <v/>
      </c>
      <c r="O2086" s="23">
        <f>IF(B2086="IT",J2086/Settings!$C$13,0)</f>
        <v/>
      </c>
      <c r="P2086" s="23">
        <f>L2086+N2086+O2086</f>
        <v/>
      </c>
    </row>
    <row r="2087">
      <c r="A2087" s="5" t="inlineStr">
        <is>
          <t>E03200</t>
        </is>
      </c>
      <c r="B2087" s="5" t="inlineStr">
        <is>
          <t>PL</t>
        </is>
      </c>
      <c r="C2087" s="5" t="inlineStr">
        <is>
          <t>Finance</t>
        </is>
      </c>
      <c r="D2087" s="5" t="inlineStr">
        <is>
          <t>L2</t>
        </is>
      </c>
      <c r="E2087" s="5" t="n">
        <v>1</v>
      </c>
      <c r="F2087" s="5" t="n">
        <v>30400</v>
      </c>
      <c r="G2087" s="41" t="n">
        <v>46125</v>
      </c>
      <c r="H2087" s="41" t="n">
        <v>46167</v>
      </c>
      <c r="I2087" s="42">
        <f>IF(H2087="",DATE(2099,12,31),H2087)</f>
        <v/>
      </c>
      <c r="J2087" s="23">
        <f>F2087*E2087</f>
        <v/>
      </c>
      <c r="K2087" s="23">
        <f>J2087*INDEX(Settings!$C$31:$C$36,MATCH(D2087,Settings!$B$31:$B$36,0))</f>
        <v/>
      </c>
      <c r="L2087" s="23">
        <f>J2087+K2087</f>
        <v/>
      </c>
      <c r="M2087" s="23">
        <f>MIN(L2087,Settings!$C$25)</f>
        <v/>
      </c>
      <c r="N2087" s="23">
        <f>IF(B2087="IT",L2087*Settings!$C$11+L2087*Settings!$C$12,M2087*Settings!$C$16+M2087*Settings!$C$17+L2087*Settings!$C$18+L2087*Settings!$C$19+L2087*Settings!$C$20+L2087*Settings!$C$21*Settings!$C$22)</f>
        <v/>
      </c>
      <c r="O2087" s="23">
        <f>IF(B2087="IT",J2087/Settings!$C$13,0)</f>
        <v/>
      </c>
      <c r="P2087" s="23">
        <f>L2087+N2087+O2087</f>
        <v/>
      </c>
    </row>
    <row r="2088">
      <c r="A2088" s="5" t="inlineStr">
        <is>
          <t>E03202</t>
        </is>
      </c>
      <c r="B2088" s="5" t="inlineStr">
        <is>
          <t>PL</t>
        </is>
      </c>
      <c r="C2088" s="5" t="inlineStr">
        <is>
          <t>Tech</t>
        </is>
      </c>
      <c r="D2088" s="5" t="inlineStr">
        <is>
          <t>L2</t>
        </is>
      </c>
      <c r="E2088" s="5" t="n">
        <v>1</v>
      </c>
      <c r="F2088" s="5" t="n">
        <v>28050</v>
      </c>
      <c r="G2088" s="41" t="n">
        <v>45991</v>
      </c>
      <c r="H2088" s="41" t="n"/>
      <c r="I2088" s="42">
        <f>IF(H2088="",DATE(2099,12,31),H2088)</f>
        <v/>
      </c>
      <c r="J2088" s="23">
        <f>F2088*E2088</f>
        <v/>
      </c>
      <c r="K2088" s="23">
        <f>J2088*INDEX(Settings!$C$31:$C$36,MATCH(D2088,Settings!$B$31:$B$36,0))</f>
        <v/>
      </c>
      <c r="L2088" s="23">
        <f>J2088+K2088</f>
        <v/>
      </c>
      <c r="M2088" s="23">
        <f>MIN(L2088,Settings!$C$25)</f>
        <v/>
      </c>
      <c r="N2088" s="23">
        <f>IF(B2088="IT",L2088*Settings!$C$11+L2088*Settings!$C$12,M2088*Settings!$C$16+M2088*Settings!$C$17+L2088*Settings!$C$18+L2088*Settings!$C$19+L2088*Settings!$C$20+L2088*Settings!$C$21*Settings!$C$22)</f>
        <v/>
      </c>
      <c r="O2088" s="23">
        <f>IF(B2088="IT",J2088/Settings!$C$13,0)</f>
        <v/>
      </c>
      <c r="P2088" s="23">
        <f>L2088+N2088+O2088</f>
        <v/>
      </c>
    </row>
    <row r="2089">
      <c r="A2089" s="5" t="inlineStr">
        <is>
          <t>E03203</t>
        </is>
      </c>
      <c r="B2089" s="5" t="inlineStr">
        <is>
          <t>PL</t>
        </is>
      </c>
      <c r="C2089" s="5" t="inlineStr">
        <is>
          <t>Customer Service</t>
        </is>
      </c>
      <c r="D2089" s="5" t="inlineStr">
        <is>
          <t>L2</t>
        </is>
      </c>
      <c r="E2089" s="5" t="n">
        <v>1</v>
      </c>
      <c r="F2089" s="5" t="n">
        <v>22900</v>
      </c>
      <c r="G2089" s="41" t="n">
        <v>44073</v>
      </c>
      <c r="H2089" s="41" t="n">
        <v>45909</v>
      </c>
      <c r="I2089" s="42">
        <f>IF(H2089="",DATE(2099,12,31),H2089)</f>
        <v/>
      </c>
      <c r="J2089" s="23">
        <f>F2089*E2089</f>
        <v/>
      </c>
      <c r="K2089" s="23">
        <f>J2089*INDEX(Settings!$C$31:$C$36,MATCH(D2089,Settings!$B$31:$B$36,0))</f>
        <v/>
      </c>
      <c r="L2089" s="23">
        <f>J2089+K2089</f>
        <v/>
      </c>
      <c r="M2089" s="23">
        <f>MIN(L2089,Settings!$C$25)</f>
        <v/>
      </c>
      <c r="N2089" s="23">
        <f>IF(B2089="IT",L2089*Settings!$C$11+L2089*Settings!$C$12,M2089*Settings!$C$16+M2089*Settings!$C$17+L2089*Settings!$C$18+L2089*Settings!$C$19+L2089*Settings!$C$20+L2089*Settings!$C$21*Settings!$C$22)</f>
        <v/>
      </c>
      <c r="O2089" s="23">
        <f>IF(B2089="IT",J2089/Settings!$C$13,0)</f>
        <v/>
      </c>
      <c r="P2089" s="23">
        <f>L2089+N2089+O2089</f>
        <v/>
      </c>
    </row>
    <row r="2090">
      <c r="A2090" s="5" t="inlineStr">
        <is>
          <t>E03205</t>
        </is>
      </c>
      <c r="B2090" s="5" t="inlineStr">
        <is>
          <t>PL</t>
        </is>
      </c>
      <c r="C2090" s="5" t="inlineStr">
        <is>
          <t>Customer Service</t>
        </is>
      </c>
      <c r="D2090" s="5" t="inlineStr">
        <is>
          <t>L3</t>
        </is>
      </c>
      <c r="E2090" s="5" t="n">
        <v>1</v>
      </c>
      <c r="F2090" s="5" t="n">
        <v>32350</v>
      </c>
      <c r="G2090" s="41" t="n">
        <v>45417</v>
      </c>
      <c r="H2090" s="41" t="n"/>
      <c r="I2090" s="42">
        <f>IF(H2090="",DATE(2099,12,31),H2090)</f>
        <v/>
      </c>
      <c r="J2090" s="23">
        <f>F2090*E2090</f>
        <v/>
      </c>
      <c r="K2090" s="23">
        <f>J2090*INDEX(Settings!$C$31:$C$36,MATCH(D2090,Settings!$B$31:$B$36,0))</f>
        <v/>
      </c>
      <c r="L2090" s="23">
        <f>J2090+K2090</f>
        <v/>
      </c>
      <c r="M2090" s="23">
        <f>MIN(L2090,Settings!$C$25)</f>
        <v/>
      </c>
      <c r="N2090" s="23">
        <f>IF(B2090="IT",L2090*Settings!$C$11+L2090*Settings!$C$12,M2090*Settings!$C$16+M2090*Settings!$C$17+L2090*Settings!$C$18+L2090*Settings!$C$19+L2090*Settings!$C$20+L2090*Settings!$C$21*Settings!$C$22)</f>
        <v/>
      </c>
      <c r="O2090" s="23">
        <f>IF(B2090="IT",J2090/Settings!$C$13,0)</f>
        <v/>
      </c>
      <c r="P2090" s="23">
        <f>L2090+N2090+O2090</f>
        <v/>
      </c>
    </row>
    <row r="2091">
      <c r="A2091" s="5" t="inlineStr">
        <is>
          <t>E03213</t>
        </is>
      </c>
      <c r="B2091" s="5" t="inlineStr">
        <is>
          <t>IT</t>
        </is>
      </c>
      <c r="C2091" s="5" t="inlineStr">
        <is>
          <t>Tech</t>
        </is>
      </c>
      <c r="D2091" s="5" t="inlineStr">
        <is>
          <t>L4</t>
        </is>
      </c>
      <c r="E2091" s="5" t="n">
        <v>1</v>
      </c>
      <c r="F2091" s="5" t="n">
        <v>67150</v>
      </c>
      <c r="G2091" s="41" t="n">
        <v>44942</v>
      </c>
      <c r="H2091" s="41" t="n"/>
      <c r="I2091" s="42">
        <f>IF(H2091="",DATE(2099,12,31),H2091)</f>
        <v/>
      </c>
      <c r="J2091" s="23">
        <f>F2091*E2091</f>
        <v/>
      </c>
      <c r="K2091" s="23">
        <f>J2091*INDEX(Settings!$C$31:$C$36,MATCH(D2091,Settings!$B$31:$B$36,0))</f>
        <v/>
      </c>
      <c r="L2091" s="23">
        <f>J2091+K2091</f>
        <v/>
      </c>
      <c r="M2091" s="23">
        <f>MIN(L2091,Settings!$C$25)</f>
        <v/>
      </c>
      <c r="N2091" s="23">
        <f>IF(B2091="IT",L2091*Settings!$C$11+L2091*Settings!$C$12,M2091*Settings!$C$16+M2091*Settings!$C$17+L2091*Settings!$C$18+L2091*Settings!$C$19+L2091*Settings!$C$20+L2091*Settings!$C$21*Settings!$C$22)</f>
        <v/>
      </c>
      <c r="O2091" s="23">
        <f>IF(B2091="IT",J2091/Settings!$C$13,0)</f>
        <v/>
      </c>
      <c r="P2091" s="23">
        <f>L2091+N2091+O2091</f>
        <v/>
      </c>
    </row>
    <row r="2092">
      <c r="A2092" s="5" t="inlineStr">
        <is>
          <t>E03214</t>
        </is>
      </c>
      <c r="B2092" s="5" t="inlineStr">
        <is>
          <t>PL</t>
        </is>
      </c>
      <c r="C2092" s="5" t="inlineStr">
        <is>
          <t>Operations</t>
        </is>
      </c>
      <c r="D2092" s="5" t="inlineStr">
        <is>
          <t>L5</t>
        </is>
      </c>
      <c r="E2092" s="5" t="n">
        <v>1</v>
      </c>
      <c r="F2092" s="5" t="n">
        <v>68800</v>
      </c>
      <c r="G2092" s="41" t="n">
        <v>41989</v>
      </c>
      <c r="H2092" s="41" t="n"/>
      <c r="I2092" s="42">
        <f>IF(H2092="",DATE(2099,12,31),H2092)</f>
        <v/>
      </c>
      <c r="J2092" s="23">
        <f>F2092*E2092</f>
        <v/>
      </c>
      <c r="K2092" s="23">
        <f>J2092*INDEX(Settings!$C$31:$C$36,MATCH(D2092,Settings!$B$31:$B$36,0))</f>
        <v/>
      </c>
      <c r="L2092" s="23">
        <f>J2092+K2092</f>
        <v/>
      </c>
      <c r="M2092" s="23">
        <f>MIN(L2092,Settings!$C$25)</f>
        <v/>
      </c>
      <c r="N2092" s="23">
        <f>IF(B2092="IT",L2092*Settings!$C$11+L2092*Settings!$C$12,M2092*Settings!$C$16+M2092*Settings!$C$17+L2092*Settings!$C$18+L2092*Settings!$C$19+L2092*Settings!$C$20+L2092*Settings!$C$21*Settings!$C$22)</f>
        <v/>
      </c>
      <c r="O2092" s="23">
        <f>IF(B2092="IT",J2092/Settings!$C$13,0)</f>
        <v/>
      </c>
      <c r="P2092" s="23">
        <f>L2092+N2092+O2092</f>
        <v/>
      </c>
    </row>
    <row r="2093">
      <c r="A2093" s="5" t="inlineStr">
        <is>
          <t>E03216</t>
        </is>
      </c>
      <c r="B2093" s="5" t="inlineStr">
        <is>
          <t>IT</t>
        </is>
      </c>
      <c r="C2093" s="5" t="inlineStr">
        <is>
          <t>HR</t>
        </is>
      </c>
      <c r="D2093" s="5" t="inlineStr">
        <is>
          <t>L1</t>
        </is>
      </c>
      <c r="E2093" s="5" t="n">
        <v>1</v>
      </c>
      <c r="F2093" s="5" t="n">
        <v>22350</v>
      </c>
      <c r="G2093" s="41" t="n">
        <v>43185</v>
      </c>
      <c r="H2093" s="41" t="n">
        <v>46065</v>
      </c>
      <c r="I2093" s="42">
        <f>IF(H2093="",DATE(2099,12,31),H2093)</f>
        <v/>
      </c>
      <c r="J2093" s="23">
        <f>F2093*E2093</f>
        <v/>
      </c>
      <c r="K2093" s="23">
        <f>J2093*INDEX(Settings!$C$31:$C$36,MATCH(D2093,Settings!$B$31:$B$36,0))</f>
        <v/>
      </c>
      <c r="L2093" s="23">
        <f>J2093+K2093</f>
        <v/>
      </c>
      <c r="M2093" s="23">
        <f>MIN(L2093,Settings!$C$25)</f>
        <v/>
      </c>
      <c r="N2093" s="23">
        <f>IF(B2093="IT",L2093*Settings!$C$11+L2093*Settings!$C$12,M2093*Settings!$C$16+M2093*Settings!$C$17+L2093*Settings!$C$18+L2093*Settings!$C$19+L2093*Settings!$C$20+L2093*Settings!$C$21*Settings!$C$22)</f>
        <v/>
      </c>
      <c r="O2093" s="23">
        <f>IF(B2093="IT",J2093/Settings!$C$13,0)</f>
        <v/>
      </c>
      <c r="P2093" s="23">
        <f>L2093+N2093+O2093</f>
        <v/>
      </c>
    </row>
    <row r="2094">
      <c r="A2094" s="5" t="inlineStr">
        <is>
          <t>E03219</t>
        </is>
      </c>
      <c r="B2094" s="5" t="inlineStr">
        <is>
          <t>IT</t>
        </is>
      </c>
      <c r="C2094" s="5" t="inlineStr">
        <is>
          <t>Customer Service</t>
        </is>
      </c>
      <c r="D2094" s="5" t="inlineStr">
        <is>
          <t>L1</t>
        </is>
      </c>
      <c r="E2094" s="5" t="n">
        <v>0.8</v>
      </c>
      <c r="F2094" s="5" t="n">
        <v>21250</v>
      </c>
      <c r="G2094" s="41" t="n">
        <v>45268</v>
      </c>
      <c r="H2094" s="41" t="n">
        <v>45926</v>
      </c>
      <c r="I2094" s="42">
        <f>IF(H2094="",DATE(2099,12,31),H2094)</f>
        <v/>
      </c>
      <c r="J2094" s="23">
        <f>F2094*E2094</f>
        <v/>
      </c>
      <c r="K2094" s="23">
        <f>J2094*INDEX(Settings!$C$31:$C$36,MATCH(D2094,Settings!$B$31:$B$36,0))</f>
        <v/>
      </c>
      <c r="L2094" s="23">
        <f>J2094+K2094</f>
        <v/>
      </c>
      <c r="M2094" s="23">
        <f>MIN(L2094,Settings!$C$25)</f>
        <v/>
      </c>
      <c r="N2094" s="23">
        <f>IF(B2094="IT",L2094*Settings!$C$11+L2094*Settings!$C$12,M2094*Settings!$C$16+M2094*Settings!$C$17+L2094*Settings!$C$18+L2094*Settings!$C$19+L2094*Settings!$C$20+L2094*Settings!$C$21*Settings!$C$22)</f>
        <v/>
      </c>
      <c r="O2094" s="23">
        <f>IF(B2094="IT",J2094/Settings!$C$13,0)</f>
        <v/>
      </c>
      <c r="P2094" s="23">
        <f>L2094+N2094+O2094</f>
        <v/>
      </c>
    </row>
    <row r="2095">
      <c r="A2095" s="5" t="inlineStr">
        <is>
          <t>E03220</t>
        </is>
      </c>
      <c r="B2095" s="5" t="inlineStr">
        <is>
          <t>PL</t>
        </is>
      </c>
      <c r="C2095" s="5" t="inlineStr">
        <is>
          <t>Operations</t>
        </is>
      </c>
      <c r="D2095" s="5" t="inlineStr">
        <is>
          <t>L6</t>
        </is>
      </c>
      <c r="E2095" s="5" t="n">
        <v>0.8</v>
      </c>
      <c r="F2095" s="5" t="n">
        <v>73650</v>
      </c>
      <c r="G2095" s="41" t="n">
        <v>45389</v>
      </c>
      <c r="H2095" s="41" t="n"/>
      <c r="I2095" s="42">
        <f>IF(H2095="",DATE(2099,12,31),H2095)</f>
        <v/>
      </c>
      <c r="J2095" s="23">
        <f>F2095*E2095</f>
        <v/>
      </c>
      <c r="K2095" s="23">
        <f>J2095*INDEX(Settings!$C$31:$C$36,MATCH(D2095,Settings!$B$31:$B$36,0))</f>
        <v/>
      </c>
      <c r="L2095" s="23">
        <f>J2095+K2095</f>
        <v/>
      </c>
      <c r="M2095" s="23">
        <f>MIN(L2095,Settings!$C$25)</f>
        <v/>
      </c>
      <c r="N2095" s="23">
        <f>IF(B2095="IT",L2095*Settings!$C$11+L2095*Settings!$C$12,M2095*Settings!$C$16+M2095*Settings!$C$17+L2095*Settings!$C$18+L2095*Settings!$C$19+L2095*Settings!$C$20+L2095*Settings!$C$21*Settings!$C$22)</f>
        <v/>
      </c>
      <c r="O2095" s="23">
        <f>IF(B2095="IT",J2095/Settings!$C$13,0)</f>
        <v/>
      </c>
      <c r="P2095" s="23">
        <f>L2095+N2095+O2095</f>
        <v/>
      </c>
    </row>
    <row r="2096">
      <c r="A2096" s="5" t="inlineStr">
        <is>
          <t>E03222</t>
        </is>
      </c>
      <c r="B2096" s="5" t="inlineStr">
        <is>
          <t>PL</t>
        </is>
      </c>
      <c r="C2096" s="5" t="inlineStr">
        <is>
          <t>Sales</t>
        </is>
      </c>
      <c r="D2096" s="5" t="inlineStr">
        <is>
          <t>L1</t>
        </is>
      </c>
      <c r="E2096" s="5" t="n">
        <v>1</v>
      </c>
      <c r="F2096" s="5" t="n">
        <v>23700</v>
      </c>
      <c r="G2096" s="41" t="n">
        <v>45539</v>
      </c>
      <c r="H2096" s="41" t="n">
        <v>45874</v>
      </c>
      <c r="I2096" s="42">
        <f>IF(H2096="",DATE(2099,12,31),H2096)</f>
        <v/>
      </c>
      <c r="J2096" s="23">
        <f>F2096*E2096</f>
        <v/>
      </c>
      <c r="K2096" s="23">
        <f>J2096*INDEX(Settings!$C$31:$C$36,MATCH(D2096,Settings!$B$31:$B$36,0))</f>
        <v/>
      </c>
      <c r="L2096" s="23">
        <f>J2096+K2096</f>
        <v/>
      </c>
      <c r="M2096" s="23">
        <f>MIN(L2096,Settings!$C$25)</f>
        <v/>
      </c>
      <c r="N2096" s="23">
        <f>IF(B2096="IT",L2096*Settings!$C$11+L2096*Settings!$C$12,M2096*Settings!$C$16+M2096*Settings!$C$17+L2096*Settings!$C$18+L2096*Settings!$C$19+L2096*Settings!$C$20+L2096*Settings!$C$21*Settings!$C$22)</f>
        <v/>
      </c>
      <c r="O2096" s="23">
        <f>IF(B2096="IT",J2096/Settings!$C$13,0)</f>
        <v/>
      </c>
      <c r="P2096" s="23">
        <f>L2096+N2096+O2096</f>
        <v/>
      </c>
    </row>
    <row r="2097">
      <c r="A2097" s="5" t="inlineStr">
        <is>
          <t>E03225</t>
        </is>
      </c>
      <c r="B2097" s="5" t="inlineStr">
        <is>
          <t>IT</t>
        </is>
      </c>
      <c r="C2097" s="5" t="inlineStr">
        <is>
          <t>Operations</t>
        </is>
      </c>
      <c r="D2097" s="5" t="inlineStr">
        <is>
          <t>L1</t>
        </is>
      </c>
      <c r="E2097" s="5" t="n">
        <v>0.8</v>
      </c>
      <c r="F2097" s="5" t="n">
        <v>24700</v>
      </c>
      <c r="G2097" s="41" t="n">
        <v>45463</v>
      </c>
      <c r="H2097" s="41" t="n"/>
      <c r="I2097" s="42">
        <f>IF(H2097="",DATE(2099,12,31),H2097)</f>
        <v/>
      </c>
      <c r="J2097" s="23">
        <f>F2097*E2097</f>
        <v/>
      </c>
      <c r="K2097" s="23">
        <f>J2097*INDEX(Settings!$C$31:$C$36,MATCH(D2097,Settings!$B$31:$B$36,0))</f>
        <v/>
      </c>
      <c r="L2097" s="23">
        <f>J2097+K2097</f>
        <v/>
      </c>
      <c r="M2097" s="23">
        <f>MIN(L2097,Settings!$C$25)</f>
        <v/>
      </c>
      <c r="N2097" s="23">
        <f>IF(B2097="IT",L2097*Settings!$C$11+L2097*Settings!$C$12,M2097*Settings!$C$16+M2097*Settings!$C$17+L2097*Settings!$C$18+L2097*Settings!$C$19+L2097*Settings!$C$20+L2097*Settings!$C$21*Settings!$C$22)</f>
        <v/>
      </c>
      <c r="O2097" s="23">
        <f>IF(B2097="IT",J2097/Settings!$C$13,0)</f>
        <v/>
      </c>
      <c r="P2097" s="23">
        <f>L2097+N2097+O2097</f>
        <v/>
      </c>
    </row>
    <row r="2098">
      <c r="A2098" s="5" t="inlineStr">
        <is>
          <t>E03226</t>
        </is>
      </c>
      <c r="B2098" s="5" t="inlineStr">
        <is>
          <t>IT</t>
        </is>
      </c>
      <c r="C2098" s="5" t="inlineStr">
        <is>
          <t>Finance</t>
        </is>
      </c>
      <c r="D2098" s="5" t="inlineStr">
        <is>
          <t>L2</t>
        </is>
      </c>
      <c r="E2098" s="5" t="n">
        <v>1</v>
      </c>
      <c r="F2098" s="5" t="n">
        <v>34200</v>
      </c>
      <c r="G2098" s="41" t="n">
        <v>44944</v>
      </c>
      <c r="H2098" s="41" t="n"/>
      <c r="I2098" s="42">
        <f>IF(H2098="",DATE(2099,12,31),H2098)</f>
        <v/>
      </c>
      <c r="J2098" s="23">
        <f>F2098*E2098</f>
        <v/>
      </c>
      <c r="K2098" s="23">
        <f>J2098*INDEX(Settings!$C$31:$C$36,MATCH(D2098,Settings!$B$31:$B$36,0))</f>
        <v/>
      </c>
      <c r="L2098" s="23">
        <f>J2098+K2098</f>
        <v/>
      </c>
      <c r="M2098" s="23">
        <f>MIN(L2098,Settings!$C$25)</f>
        <v/>
      </c>
      <c r="N2098" s="23">
        <f>IF(B2098="IT",L2098*Settings!$C$11+L2098*Settings!$C$12,M2098*Settings!$C$16+M2098*Settings!$C$17+L2098*Settings!$C$18+L2098*Settings!$C$19+L2098*Settings!$C$20+L2098*Settings!$C$21*Settings!$C$22)</f>
        <v/>
      </c>
      <c r="O2098" s="23">
        <f>IF(B2098="IT",J2098/Settings!$C$13,0)</f>
        <v/>
      </c>
      <c r="P2098" s="23">
        <f>L2098+N2098+O2098</f>
        <v/>
      </c>
    </row>
    <row r="2099">
      <c r="A2099" s="5" t="inlineStr">
        <is>
          <t>E03228</t>
        </is>
      </c>
      <c r="B2099" s="5" t="inlineStr">
        <is>
          <t>IT</t>
        </is>
      </c>
      <c r="C2099" s="5" t="inlineStr">
        <is>
          <t>Customer Service</t>
        </is>
      </c>
      <c r="D2099" s="5" t="inlineStr">
        <is>
          <t>L4</t>
        </is>
      </c>
      <c r="E2099" s="5" t="n">
        <v>1</v>
      </c>
      <c r="F2099" s="5" t="n">
        <v>52450</v>
      </c>
      <c r="G2099" s="41" t="n">
        <v>42715</v>
      </c>
      <c r="H2099" s="41" t="n"/>
      <c r="I2099" s="42">
        <f>IF(H2099="",DATE(2099,12,31),H2099)</f>
        <v/>
      </c>
      <c r="J2099" s="23">
        <f>F2099*E2099</f>
        <v/>
      </c>
      <c r="K2099" s="23">
        <f>J2099*INDEX(Settings!$C$31:$C$36,MATCH(D2099,Settings!$B$31:$B$36,0))</f>
        <v/>
      </c>
      <c r="L2099" s="23">
        <f>J2099+K2099</f>
        <v/>
      </c>
      <c r="M2099" s="23">
        <f>MIN(L2099,Settings!$C$25)</f>
        <v/>
      </c>
      <c r="N2099" s="23">
        <f>IF(B2099="IT",L2099*Settings!$C$11+L2099*Settings!$C$12,M2099*Settings!$C$16+M2099*Settings!$C$17+L2099*Settings!$C$18+L2099*Settings!$C$19+L2099*Settings!$C$20+L2099*Settings!$C$21*Settings!$C$22)</f>
        <v/>
      </c>
      <c r="O2099" s="23">
        <f>IF(B2099="IT",J2099/Settings!$C$13,0)</f>
        <v/>
      </c>
      <c r="P2099" s="23">
        <f>L2099+N2099+O2099</f>
        <v/>
      </c>
    </row>
    <row r="2100">
      <c r="A2100" s="5" t="inlineStr">
        <is>
          <t>E03229</t>
        </is>
      </c>
      <c r="B2100" s="5" t="inlineStr">
        <is>
          <t>IT</t>
        </is>
      </c>
      <c r="C2100" s="5" t="inlineStr">
        <is>
          <t>Operations</t>
        </is>
      </c>
      <c r="D2100" s="5" t="inlineStr">
        <is>
          <t>L4</t>
        </is>
      </c>
      <c r="E2100" s="5" t="n">
        <v>1</v>
      </c>
      <c r="F2100" s="5" t="n">
        <v>54400</v>
      </c>
      <c r="G2100" s="41" t="n">
        <v>45734</v>
      </c>
      <c r="H2100" s="41" t="n"/>
      <c r="I2100" s="42">
        <f>IF(H2100="",DATE(2099,12,31),H2100)</f>
        <v/>
      </c>
      <c r="J2100" s="23">
        <f>F2100*E2100</f>
        <v/>
      </c>
      <c r="K2100" s="23">
        <f>J2100*INDEX(Settings!$C$31:$C$36,MATCH(D2100,Settings!$B$31:$B$36,0))</f>
        <v/>
      </c>
      <c r="L2100" s="23">
        <f>J2100+K2100</f>
        <v/>
      </c>
      <c r="M2100" s="23">
        <f>MIN(L2100,Settings!$C$25)</f>
        <v/>
      </c>
      <c r="N2100" s="23">
        <f>IF(B2100="IT",L2100*Settings!$C$11+L2100*Settings!$C$12,M2100*Settings!$C$16+M2100*Settings!$C$17+L2100*Settings!$C$18+L2100*Settings!$C$19+L2100*Settings!$C$20+L2100*Settings!$C$21*Settings!$C$22)</f>
        <v/>
      </c>
      <c r="O2100" s="23">
        <f>IF(B2100="IT",J2100/Settings!$C$13,0)</f>
        <v/>
      </c>
      <c r="P2100" s="23">
        <f>L2100+N2100+O2100</f>
        <v/>
      </c>
    </row>
    <row r="2101">
      <c r="A2101" s="5" t="inlineStr">
        <is>
          <t>E03231</t>
        </is>
      </c>
      <c r="B2101" s="5" t="inlineStr">
        <is>
          <t>IT</t>
        </is>
      </c>
      <c r="C2101" s="5" t="inlineStr">
        <is>
          <t>Customer Service</t>
        </is>
      </c>
      <c r="D2101" s="5" t="inlineStr">
        <is>
          <t>L3</t>
        </is>
      </c>
      <c r="E2101" s="5" t="n">
        <v>1</v>
      </c>
      <c r="F2101" s="5" t="n">
        <v>42300</v>
      </c>
      <c r="G2101" s="41" t="n">
        <v>44356</v>
      </c>
      <c r="H2101" s="41" t="n"/>
      <c r="I2101" s="42">
        <f>IF(H2101="",DATE(2099,12,31),H2101)</f>
        <v/>
      </c>
      <c r="J2101" s="23">
        <f>F2101*E2101</f>
        <v/>
      </c>
      <c r="K2101" s="23">
        <f>J2101*INDEX(Settings!$C$31:$C$36,MATCH(D2101,Settings!$B$31:$B$36,0))</f>
        <v/>
      </c>
      <c r="L2101" s="23">
        <f>J2101+K2101</f>
        <v/>
      </c>
      <c r="M2101" s="23">
        <f>MIN(L2101,Settings!$C$25)</f>
        <v/>
      </c>
      <c r="N2101" s="23">
        <f>IF(B2101="IT",L2101*Settings!$C$11+L2101*Settings!$C$12,M2101*Settings!$C$16+M2101*Settings!$C$17+L2101*Settings!$C$18+L2101*Settings!$C$19+L2101*Settings!$C$20+L2101*Settings!$C$21*Settings!$C$22)</f>
        <v/>
      </c>
      <c r="O2101" s="23">
        <f>IF(B2101="IT",J2101/Settings!$C$13,0)</f>
        <v/>
      </c>
      <c r="P2101" s="23">
        <f>L2101+N2101+O2101</f>
        <v/>
      </c>
    </row>
    <row r="2102">
      <c r="A2102" s="5" t="inlineStr">
        <is>
          <t>E03232</t>
        </is>
      </c>
      <c r="B2102" s="5" t="inlineStr">
        <is>
          <t>IT</t>
        </is>
      </c>
      <c r="C2102" s="5" t="inlineStr">
        <is>
          <t>Finance</t>
        </is>
      </c>
      <c r="D2102" s="5" t="inlineStr">
        <is>
          <t>L1</t>
        </is>
      </c>
      <c r="E2102" s="5" t="n">
        <v>1</v>
      </c>
      <c r="F2102" s="5" t="n">
        <v>23850</v>
      </c>
      <c r="G2102" s="41" t="n">
        <v>45945</v>
      </c>
      <c r="H2102" s="41" t="n"/>
      <c r="I2102" s="42">
        <f>IF(H2102="",DATE(2099,12,31),H2102)</f>
        <v/>
      </c>
      <c r="J2102" s="23">
        <f>F2102*E2102</f>
        <v/>
      </c>
      <c r="K2102" s="23">
        <f>J2102*INDEX(Settings!$C$31:$C$36,MATCH(D2102,Settings!$B$31:$B$36,0))</f>
        <v/>
      </c>
      <c r="L2102" s="23">
        <f>J2102+K2102</f>
        <v/>
      </c>
      <c r="M2102" s="23">
        <f>MIN(L2102,Settings!$C$25)</f>
        <v/>
      </c>
      <c r="N2102" s="23">
        <f>IF(B2102="IT",L2102*Settings!$C$11+L2102*Settings!$C$12,M2102*Settings!$C$16+M2102*Settings!$C$17+L2102*Settings!$C$18+L2102*Settings!$C$19+L2102*Settings!$C$20+L2102*Settings!$C$21*Settings!$C$22)</f>
        <v/>
      </c>
      <c r="O2102" s="23">
        <f>IF(B2102="IT",J2102/Settings!$C$13,0)</f>
        <v/>
      </c>
      <c r="P2102" s="23">
        <f>L2102+N2102+O2102</f>
        <v/>
      </c>
    </row>
    <row r="2103">
      <c r="A2103" s="5" t="inlineStr">
        <is>
          <t>E03233</t>
        </is>
      </c>
      <c r="B2103" s="5" t="inlineStr">
        <is>
          <t>IT</t>
        </is>
      </c>
      <c r="C2103" s="5" t="inlineStr">
        <is>
          <t>Customer Service</t>
        </is>
      </c>
      <c r="D2103" s="5" t="inlineStr">
        <is>
          <t>L2</t>
        </is>
      </c>
      <c r="E2103" s="5" t="n">
        <v>1</v>
      </c>
      <c r="F2103" s="5" t="n">
        <v>26300</v>
      </c>
      <c r="G2103" s="41" t="n">
        <v>46073</v>
      </c>
      <c r="H2103" s="41" t="n"/>
      <c r="I2103" s="42">
        <f>IF(H2103="",DATE(2099,12,31),H2103)</f>
        <v/>
      </c>
      <c r="J2103" s="23">
        <f>F2103*E2103</f>
        <v/>
      </c>
      <c r="K2103" s="23">
        <f>J2103*INDEX(Settings!$C$31:$C$36,MATCH(D2103,Settings!$B$31:$B$36,0))</f>
        <v/>
      </c>
      <c r="L2103" s="23">
        <f>J2103+K2103</f>
        <v/>
      </c>
      <c r="M2103" s="23">
        <f>MIN(L2103,Settings!$C$25)</f>
        <v/>
      </c>
      <c r="N2103" s="23">
        <f>IF(B2103="IT",L2103*Settings!$C$11+L2103*Settings!$C$12,M2103*Settings!$C$16+M2103*Settings!$C$17+L2103*Settings!$C$18+L2103*Settings!$C$19+L2103*Settings!$C$20+L2103*Settings!$C$21*Settings!$C$22)</f>
        <v/>
      </c>
      <c r="O2103" s="23">
        <f>IF(B2103="IT",J2103/Settings!$C$13,0)</f>
        <v/>
      </c>
      <c r="P2103" s="23">
        <f>L2103+N2103+O2103</f>
        <v/>
      </c>
    </row>
    <row r="2104">
      <c r="A2104" s="5" t="inlineStr">
        <is>
          <t>E03235</t>
        </is>
      </c>
      <c r="B2104" s="5" t="inlineStr">
        <is>
          <t>PL</t>
        </is>
      </c>
      <c r="C2104" s="5" t="inlineStr">
        <is>
          <t>Operations</t>
        </is>
      </c>
      <c r="D2104" s="5" t="inlineStr">
        <is>
          <t>L3</t>
        </is>
      </c>
      <c r="E2104" s="5" t="n">
        <v>1</v>
      </c>
      <c r="F2104" s="5" t="n">
        <v>31300</v>
      </c>
      <c r="G2104" s="41" t="n">
        <v>45211</v>
      </c>
      <c r="H2104" s="41" t="n"/>
      <c r="I2104" s="42">
        <f>IF(H2104="",DATE(2099,12,31),H2104)</f>
        <v/>
      </c>
      <c r="J2104" s="23">
        <f>F2104*E2104</f>
        <v/>
      </c>
      <c r="K2104" s="23">
        <f>J2104*INDEX(Settings!$C$31:$C$36,MATCH(D2104,Settings!$B$31:$B$36,0))</f>
        <v/>
      </c>
      <c r="L2104" s="23">
        <f>J2104+K2104</f>
        <v/>
      </c>
      <c r="M2104" s="23">
        <f>MIN(L2104,Settings!$C$25)</f>
        <v/>
      </c>
      <c r="N2104" s="23">
        <f>IF(B2104="IT",L2104*Settings!$C$11+L2104*Settings!$C$12,M2104*Settings!$C$16+M2104*Settings!$C$17+L2104*Settings!$C$18+L2104*Settings!$C$19+L2104*Settings!$C$20+L2104*Settings!$C$21*Settings!$C$22)</f>
        <v/>
      </c>
      <c r="O2104" s="23">
        <f>IF(B2104="IT",J2104/Settings!$C$13,0)</f>
        <v/>
      </c>
      <c r="P2104" s="23">
        <f>L2104+N2104+O2104</f>
        <v/>
      </c>
    </row>
    <row r="2105">
      <c r="A2105" s="5" t="inlineStr">
        <is>
          <t>E03236</t>
        </is>
      </c>
      <c r="B2105" s="5" t="inlineStr">
        <is>
          <t>PL</t>
        </is>
      </c>
      <c r="C2105" s="5" t="inlineStr">
        <is>
          <t>Tech</t>
        </is>
      </c>
      <c r="D2105" s="5" t="inlineStr">
        <is>
          <t>L3</t>
        </is>
      </c>
      <c r="E2105" s="5" t="n">
        <v>1</v>
      </c>
      <c r="F2105" s="5" t="n">
        <v>46050</v>
      </c>
      <c r="G2105" s="41" t="n">
        <v>41114</v>
      </c>
      <c r="H2105" s="41" t="n"/>
      <c r="I2105" s="42">
        <f>IF(H2105="",DATE(2099,12,31),H2105)</f>
        <v/>
      </c>
      <c r="J2105" s="23">
        <f>F2105*E2105</f>
        <v/>
      </c>
      <c r="K2105" s="23">
        <f>J2105*INDEX(Settings!$C$31:$C$36,MATCH(D2105,Settings!$B$31:$B$36,0))</f>
        <v/>
      </c>
      <c r="L2105" s="23">
        <f>J2105+K2105</f>
        <v/>
      </c>
      <c r="M2105" s="23">
        <f>MIN(L2105,Settings!$C$25)</f>
        <v/>
      </c>
      <c r="N2105" s="23">
        <f>IF(B2105="IT",L2105*Settings!$C$11+L2105*Settings!$C$12,M2105*Settings!$C$16+M2105*Settings!$C$17+L2105*Settings!$C$18+L2105*Settings!$C$19+L2105*Settings!$C$20+L2105*Settings!$C$21*Settings!$C$22)</f>
        <v/>
      </c>
      <c r="O2105" s="23">
        <f>IF(B2105="IT",J2105/Settings!$C$13,0)</f>
        <v/>
      </c>
      <c r="P2105" s="23">
        <f>L2105+N2105+O2105</f>
        <v/>
      </c>
    </row>
    <row r="2106">
      <c r="A2106" s="5" t="inlineStr">
        <is>
          <t>E03237</t>
        </is>
      </c>
      <c r="B2106" s="5" t="inlineStr">
        <is>
          <t>PL</t>
        </is>
      </c>
      <c r="C2106" s="5" t="inlineStr">
        <is>
          <t>Operations</t>
        </is>
      </c>
      <c r="D2106" s="5" t="inlineStr">
        <is>
          <t>L1</t>
        </is>
      </c>
      <c r="E2106" s="5" t="n">
        <v>1</v>
      </c>
      <c r="F2106" s="5" t="n">
        <v>20750</v>
      </c>
      <c r="G2106" s="41" t="n">
        <v>44655</v>
      </c>
      <c r="H2106" s="41" t="n"/>
      <c r="I2106" s="42">
        <f>IF(H2106="",DATE(2099,12,31),H2106)</f>
        <v/>
      </c>
      <c r="J2106" s="23">
        <f>F2106*E2106</f>
        <v/>
      </c>
      <c r="K2106" s="23">
        <f>J2106*INDEX(Settings!$C$31:$C$36,MATCH(D2106,Settings!$B$31:$B$36,0))</f>
        <v/>
      </c>
      <c r="L2106" s="23">
        <f>J2106+K2106</f>
        <v/>
      </c>
      <c r="M2106" s="23">
        <f>MIN(L2106,Settings!$C$25)</f>
        <v/>
      </c>
      <c r="N2106" s="23">
        <f>IF(B2106="IT",L2106*Settings!$C$11+L2106*Settings!$C$12,M2106*Settings!$C$16+M2106*Settings!$C$17+L2106*Settings!$C$18+L2106*Settings!$C$19+L2106*Settings!$C$20+L2106*Settings!$C$21*Settings!$C$22)</f>
        <v/>
      </c>
      <c r="O2106" s="23">
        <f>IF(B2106="IT",J2106/Settings!$C$13,0)</f>
        <v/>
      </c>
      <c r="P2106" s="23">
        <f>L2106+N2106+O2106</f>
        <v/>
      </c>
    </row>
    <row r="2107">
      <c r="A2107" s="5" t="inlineStr">
        <is>
          <t>E03238</t>
        </is>
      </c>
      <c r="B2107" s="5" t="inlineStr">
        <is>
          <t>PL</t>
        </is>
      </c>
      <c r="C2107" s="5" t="inlineStr">
        <is>
          <t>Sales</t>
        </is>
      </c>
      <c r="D2107" s="5" t="inlineStr">
        <is>
          <t>L2</t>
        </is>
      </c>
      <c r="E2107" s="5" t="n">
        <v>1</v>
      </c>
      <c r="F2107" s="5" t="n">
        <v>23600</v>
      </c>
      <c r="G2107" s="41" t="n">
        <v>45914</v>
      </c>
      <c r="H2107" s="41" t="n">
        <v>46134</v>
      </c>
      <c r="I2107" s="42">
        <f>IF(H2107="",DATE(2099,12,31),H2107)</f>
        <v/>
      </c>
      <c r="J2107" s="23">
        <f>F2107*E2107</f>
        <v/>
      </c>
      <c r="K2107" s="23">
        <f>J2107*INDEX(Settings!$C$31:$C$36,MATCH(D2107,Settings!$B$31:$B$36,0))</f>
        <v/>
      </c>
      <c r="L2107" s="23">
        <f>J2107+K2107</f>
        <v/>
      </c>
      <c r="M2107" s="23">
        <f>MIN(L2107,Settings!$C$25)</f>
        <v/>
      </c>
      <c r="N2107" s="23">
        <f>IF(B2107="IT",L2107*Settings!$C$11+L2107*Settings!$C$12,M2107*Settings!$C$16+M2107*Settings!$C$17+L2107*Settings!$C$18+L2107*Settings!$C$19+L2107*Settings!$C$20+L2107*Settings!$C$21*Settings!$C$22)</f>
        <v/>
      </c>
      <c r="O2107" s="23">
        <f>IF(B2107="IT",J2107/Settings!$C$13,0)</f>
        <v/>
      </c>
      <c r="P2107" s="23">
        <f>L2107+N2107+O2107</f>
        <v/>
      </c>
    </row>
    <row r="2108">
      <c r="A2108" s="5" t="inlineStr">
        <is>
          <t>E03239</t>
        </is>
      </c>
      <c r="B2108" s="5" t="inlineStr">
        <is>
          <t>PL</t>
        </is>
      </c>
      <c r="C2108" s="5" t="inlineStr">
        <is>
          <t>Tech</t>
        </is>
      </c>
      <c r="D2108" s="5" t="inlineStr">
        <is>
          <t>L2</t>
        </is>
      </c>
      <c r="E2108" s="5" t="n">
        <v>1</v>
      </c>
      <c r="F2108" s="5" t="n">
        <v>35200</v>
      </c>
      <c r="G2108" s="41" t="n">
        <v>45416</v>
      </c>
      <c r="H2108" s="41" t="n"/>
      <c r="I2108" s="42">
        <f>IF(H2108="",DATE(2099,12,31),H2108)</f>
        <v/>
      </c>
      <c r="J2108" s="23">
        <f>F2108*E2108</f>
        <v/>
      </c>
      <c r="K2108" s="23">
        <f>J2108*INDEX(Settings!$C$31:$C$36,MATCH(D2108,Settings!$B$31:$B$36,0))</f>
        <v/>
      </c>
      <c r="L2108" s="23">
        <f>J2108+K2108</f>
        <v/>
      </c>
      <c r="M2108" s="23">
        <f>MIN(L2108,Settings!$C$25)</f>
        <v/>
      </c>
      <c r="N2108" s="23">
        <f>IF(B2108="IT",L2108*Settings!$C$11+L2108*Settings!$C$12,M2108*Settings!$C$16+M2108*Settings!$C$17+L2108*Settings!$C$18+L2108*Settings!$C$19+L2108*Settings!$C$20+L2108*Settings!$C$21*Settings!$C$22)</f>
        <v/>
      </c>
      <c r="O2108" s="23">
        <f>IF(B2108="IT",J2108/Settings!$C$13,0)</f>
        <v/>
      </c>
      <c r="P2108" s="23">
        <f>L2108+N2108+O2108</f>
        <v/>
      </c>
    </row>
    <row r="2109">
      <c r="A2109" s="5" t="inlineStr">
        <is>
          <t>E03241</t>
        </is>
      </c>
      <c r="B2109" s="5" t="inlineStr">
        <is>
          <t>IT</t>
        </is>
      </c>
      <c r="C2109" s="5" t="inlineStr">
        <is>
          <t>Customer Service</t>
        </is>
      </c>
      <c r="D2109" s="5" t="inlineStr">
        <is>
          <t>L2</t>
        </is>
      </c>
      <c r="E2109" s="5" t="n">
        <v>1</v>
      </c>
      <c r="F2109" s="5" t="n">
        <v>30550</v>
      </c>
      <c r="G2109" s="41" t="n">
        <v>44632</v>
      </c>
      <c r="H2109" s="41" t="n"/>
      <c r="I2109" s="42">
        <f>IF(H2109="",DATE(2099,12,31),H2109)</f>
        <v/>
      </c>
      <c r="J2109" s="23">
        <f>F2109*E2109</f>
        <v/>
      </c>
      <c r="K2109" s="23">
        <f>J2109*INDEX(Settings!$C$31:$C$36,MATCH(D2109,Settings!$B$31:$B$36,0))</f>
        <v/>
      </c>
      <c r="L2109" s="23">
        <f>J2109+K2109</f>
        <v/>
      </c>
      <c r="M2109" s="23">
        <f>MIN(L2109,Settings!$C$25)</f>
        <v/>
      </c>
      <c r="N2109" s="23">
        <f>IF(B2109="IT",L2109*Settings!$C$11+L2109*Settings!$C$12,M2109*Settings!$C$16+M2109*Settings!$C$17+L2109*Settings!$C$18+L2109*Settings!$C$19+L2109*Settings!$C$20+L2109*Settings!$C$21*Settings!$C$22)</f>
        <v/>
      </c>
      <c r="O2109" s="23">
        <f>IF(B2109="IT",J2109/Settings!$C$13,0)</f>
        <v/>
      </c>
      <c r="P2109" s="23">
        <f>L2109+N2109+O2109</f>
        <v/>
      </c>
    </row>
    <row r="2110">
      <c r="A2110" s="5" t="inlineStr">
        <is>
          <t>E03243</t>
        </is>
      </c>
      <c r="B2110" s="5" t="inlineStr">
        <is>
          <t>PL</t>
        </is>
      </c>
      <c r="C2110" s="5" t="inlineStr">
        <is>
          <t>Sales</t>
        </is>
      </c>
      <c r="D2110" s="5" t="inlineStr">
        <is>
          <t>L2</t>
        </is>
      </c>
      <c r="E2110" s="5" t="n">
        <v>1</v>
      </c>
      <c r="F2110" s="5" t="n">
        <v>27050</v>
      </c>
      <c r="G2110" s="41" t="n">
        <v>43327</v>
      </c>
      <c r="H2110" s="41" t="n"/>
      <c r="I2110" s="42">
        <f>IF(H2110="",DATE(2099,12,31),H2110)</f>
        <v/>
      </c>
      <c r="J2110" s="23">
        <f>F2110*E2110</f>
        <v/>
      </c>
      <c r="K2110" s="23">
        <f>J2110*INDEX(Settings!$C$31:$C$36,MATCH(D2110,Settings!$B$31:$B$36,0))</f>
        <v/>
      </c>
      <c r="L2110" s="23">
        <f>J2110+K2110</f>
        <v/>
      </c>
      <c r="M2110" s="23">
        <f>MIN(L2110,Settings!$C$25)</f>
        <v/>
      </c>
      <c r="N2110" s="23">
        <f>IF(B2110="IT",L2110*Settings!$C$11+L2110*Settings!$C$12,M2110*Settings!$C$16+M2110*Settings!$C$17+L2110*Settings!$C$18+L2110*Settings!$C$19+L2110*Settings!$C$20+L2110*Settings!$C$21*Settings!$C$22)</f>
        <v/>
      </c>
      <c r="O2110" s="23">
        <f>IF(B2110="IT",J2110/Settings!$C$13,0)</f>
        <v/>
      </c>
      <c r="P2110" s="23">
        <f>L2110+N2110+O2110</f>
        <v/>
      </c>
    </row>
    <row r="2111">
      <c r="A2111" s="5" t="inlineStr">
        <is>
          <t>E03244</t>
        </is>
      </c>
      <c r="B2111" s="5" t="inlineStr">
        <is>
          <t>IT</t>
        </is>
      </c>
      <c r="C2111" s="5" t="inlineStr">
        <is>
          <t>HR</t>
        </is>
      </c>
      <c r="D2111" s="5" t="inlineStr">
        <is>
          <t>L1</t>
        </is>
      </c>
      <c r="E2111" s="5" t="n">
        <v>1</v>
      </c>
      <c r="F2111" s="5" t="n">
        <v>24900</v>
      </c>
      <c r="G2111" s="41" t="n">
        <v>44973</v>
      </c>
      <c r="H2111" s="41" t="n"/>
      <c r="I2111" s="42">
        <f>IF(H2111="",DATE(2099,12,31),H2111)</f>
        <v/>
      </c>
      <c r="J2111" s="23">
        <f>F2111*E2111</f>
        <v/>
      </c>
      <c r="K2111" s="23">
        <f>J2111*INDEX(Settings!$C$31:$C$36,MATCH(D2111,Settings!$B$31:$B$36,0))</f>
        <v/>
      </c>
      <c r="L2111" s="23">
        <f>J2111+K2111</f>
        <v/>
      </c>
      <c r="M2111" s="23">
        <f>MIN(L2111,Settings!$C$25)</f>
        <v/>
      </c>
      <c r="N2111" s="23">
        <f>IF(B2111="IT",L2111*Settings!$C$11+L2111*Settings!$C$12,M2111*Settings!$C$16+M2111*Settings!$C$17+L2111*Settings!$C$18+L2111*Settings!$C$19+L2111*Settings!$C$20+L2111*Settings!$C$21*Settings!$C$22)</f>
        <v/>
      </c>
      <c r="O2111" s="23">
        <f>IF(B2111="IT",J2111/Settings!$C$13,0)</f>
        <v/>
      </c>
      <c r="P2111" s="23">
        <f>L2111+N2111+O2111</f>
        <v/>
      </c>
    </row>
    <row r="2112">
      <c r="A2112" s="5" t="inlineStr">
        <is>
          <t>E03245</t>
        </is>
      </c>
      <c r="B2112" s="5" t="inlineStr">
        <is>
          <t>IT</t>
        </is>
      </c>
      <c r="C2112" s="5" t="inlineStr">
        <is>
          <t>Operations</t>
        </is>
      </c>
      <c r="D2112" s="5" t="inlineStr">
        <is>
          <t>L2</t>
        </is>
      </c>
      <c r="E2112" s="5" t="n">
        <v>1</v>
      </c>
      <c r="F2112" s="5" t="n">
        <v>26250</v>
      </c>
      <c r="G2112" s="41" t="n">
        <v>46069</v>
      </c>
      <c r="H2112" s="41" t="n"/>
      <c r="I2112" s="42">
        <f>IF(H2112="",DATE(2099,12,31),H2112)</f>
        <v/>
      </c>
      <c r="J2112" s="23">
        <f>F2112*E2112</f>
        <v/>
      </c>
      <c r="K2112" s="23">
        <f>J2112*INDEX(Settings!$C$31:$C$36,MATCH(D2112,Settings!$B$31:$B$36,0))</f>
        <v/>
      </c>
      <c r="L2112" s="23">
        <f>J2112+K2112</f>
        <v/>
      </c>
      <c r="M2112" s="23">
        <f>MIN(L2112,Settings!$C$25)</f>
        <v/>
      </c>
      <c r="N2112" s="23">
        <f>IF(B2112="IT",L2112*Settings!$C$11+L2112*Settings!$C$12,M2112*Settings!$C$16+M2112*Settings!$C$17+L2112*Settings!$C$18+L2112*Settings!$C$19+L2112*Settings!$C$20+L2112*Settings!$C$21*Settings!$C$22)</f>
        <v/>
      </c>
      <c r="O2112" s="23">
        <f>IF(B2112="IT",J2112/Settings!$C$13,0)</f>
        <v/>
      </c>
      <c r="P2112" s="23">
        <f>L2112+N2112+O2112</f>
        <v/>
      </c>
    </row>
    <row r="2113">
      <c r="A2113" s="5" t="inlineStr">
        <is>
          <t>E03246</t>
        </is>
      </c>
      <c r="B2113" s="5" t="inlineStr">
        <is>
          <t>IT</t>
        </is>
      </c>
      <c r="C2113" s="5" t="inlineStr">
        <is>
          <t>HR</t>
        </is>
      </c>
      <c r="D2113" s="5" t="inlineStr">
        <is>
          <t>L2</t>
        </is>
      </c>
      <c r="E2113" s="5" t="n">
        <v>0.8</v>
      </c>
      <c r="F2113" s="5" t="n">
        <v>29850</v>
      </c>
      <c r="G2113" s="41" t="n">
        <v>45799</v>
      </c>
      <c r="H2113" s="41" t="n">
        <v>45971</v>
      </c>
      <c r="I2113" s="42">
        <f>IF(H2113="",DATE(2099,12,31),H2113)</f>
        <v/>
      </c>
      <c r="J2113" s="23">
        <f>F2113*E2113</f>
        <v/>
      </c>
      <c r="K2113" s="23">
        <f>J2113*INDEX(Settings!$C$31:$C$36,MATCH(D2113,Settings!$B$31:$B$36,0))</f>
        <v/>
      </c>
      <c r="L2113" s="23">
        <f>J2113+K2113</f>
        <v/>
      </c>
      <c r="M2113" s="23">
        <f>MIN(L2113,Settings!$C$25)</f>
        <v/>
      </c>
      <c r="N2113" s="23">
        <f>IF(B2113="IT",L2113*Settings!$C$11+L2113*Settings!$C$12,M2113*Settings!$C$16+M2113*Settings!$C$17+L2113*Settings!$C$18+L2113*Settings!$C$19+L2113*Settings!$C$20+L2113*Settings!$C$21*Settings!$C$22)</f>
        <v/>
      </c>
      <c r="O2113" s="23">
        <f>IF(B2113="IT",J2113/Settings!$C$13,0)</f>
        <v/>
      </c>
      <c r="P2113" s="23">
        <f>L2113+N2113+O2113</f>
        <v/>
      </c>
    </row>
    <row r="2114">
      <c r="A2114" s="5" t="inlineStr">
        <is>
          <t>E03247</t>
        </is>
      </c>
      <c r="B2114" s="5" t="inlineStr">
        <is>
          <t>PL</t>
        </is>
      </c>
      <c r="C2114" s="5" t="inlineStr">
        <is>
          <t>Operations</t>
        </is>
      </c>
      <c r="D2114" s="5" t="inlineStr">
        <is>
          <t>L3</t>
        </is>
      </c>
      <c r="E2114" s="5" t="n">
        <v>1</v>
      </c>
      <c r="F2114" s="5" t="n">
        <v>32950</v>
      </c>
      <c r="G2114" s="41" t="n">
        <v>45369</v>
      </c>
      <c r="H2114" s="41" t="n"/>
      <c r="I2114" s="42">
        <f>IF(H2114="",DATE(2099,12,31),H2114)</f>
        <v/>
      </c>
      <c r="J2114" s="23">
        <f>F2114*E2114</f>
        <v/>
      </c>
      <c r="K2114" s="23">
        <f>J2114*INDEX(Settings!$C$31:$C$36,MATCH(D2114,Settings!$B$31:$B$36,0))</f>
        <v/>
      </c>
      <c r="L2114" s="23">
        <f>J2114+K2114</f>
        <v/>
      </c>
      <c r="M2114" s="23">
        <f>MIN(L2114,Settings!$C$25)</f>
        <v/>
      </c>
      <c r="N2114" s="23">
        <f>IF(B2114="IT",L2114*Settings!$C$11+L2114*Settings!$C$12,M2114*Settings!$C$16+M2114*Settings!$C$17+L2114*Settings!$C$18+L2114*Settings!$C$19+L2114*Settings!$C$20+L2114*Settings!$C$21*Settings!$C$22)</f>
        <v/>
      </c>
      <c r="O2114" s="23">
        <f>IF(B2114="IT",J2114/Settings!$C$13,0)</f>
        <v/>
      </c>
      <c r="P2114" s="23">
        <f>L2114+N2114+O2114</f>
        <v/>
      </c>
    </row>
    <row r="2115">
      <c r="A2115" s="5" t="inlineStr">
        <is>
          <t>E03249</t>
        </is>
      </c>
      <c r="B2115" s="5" t="inlineStr">
        <is>
          <t>PL</t>
        </is>
      </c>
      <c r="C2115" s="5" t="inlineStr">
        <is>
          <t>Sales</t>
        </is>
      </c>
      <c r="D2115" s="5" t="inlineStr">
        <is>
          <t>L2</t>
        </is>
      </c>
      <c r="E2115" s="5" t="n">
        <v>0.8</v>
      </c>
      <c r="F2115" s="5" t="n">
        <v>26550</v>
      </c>
      <c r="G2115" s="41" t="n">
        <v>45622</v>
      </c>
      <c r="H2115" s="41" t="n"/>
      <c r="I2115" s="42">
        <f>IF(H2115="",DATE(2099,12,31),H2115)</f>
        <v/>
      </c>
      <c r="J2115" s="23">
        <f>F2115*E2115</f>
        <v/>
      </c>
      <c r="K2115" s="23">
        <f>J2115*INDEX(Settings!$C$31:$C$36,MATCH(D2115,Settings!$B$31:$B$36,0))</f>
        <v/>
      </c>
      <c r="L2115" s="23">
        <f>J2115+K2115</f>
        <v/>
      </c>
      <c r="M2115" s="23">
        <f>MIN(L2115,Settings!$C$25)</f>
        <v/>
      </c>
      <c r="N2115" s="23">
        <f>IF(B2115="IT",L2115*Settings!$C$11+L2115*Settings!$C$12,M2115*Settings!$C$16+M2115*Settings!$C$17+L2115*Settings!$C$18+L2115*Settings!$C$19+L2115*Settings!$C$20+L2115*Settings!$C$21*Settings!$C$22)</f>
        <v/>
      </c>
      <c r="O2115" s="23">
        <f>IF(B2115="IT",J2115/Settings!$C$13,0)</f>
        <v/>
      </c>
      <c r="P2115" s="23">
        <f>L2115+N2115+O2115</f>
        <v/>
      </c>
    </row>
    <row r="2116">
      <c r="A2116" s="5" t="inlineStr">
        <is>
          <t>E03250</t>
        </is>
      </c>
      <c r="B2116" s="5" t="inlineStr">
        <is>
          <t>PL</t>
        </is>
      </c>
      <c r="C2116" s="5" t="inlineStr">
        <is>
          <t>Customer Service</t>
        </is>
      </c>
      <c r="D2116" s="5" t="inlineStr">
        <is>
          <t>L2</t>
        </is>
      </c>
      <c r="E2116" s="5" t="n">
        <v>1</v>
      </c>
      <c r="F2116" s="5" t="n">
        <v>24450</v>
      </c>
      <c r="G2116" s="41" t="n">
        <v>45736</v>
      </c>
      <c r="H2116" s="41" t="n"/>
      <c r="I2116" s="42">
        <f>IF(H2116="",DATE(2099,12,31),H2116)</f>
        <v/>
      </c>
      <c r="J2116" s="23">
        <f>F2116*E2116</f>
        <v/>
      </c>
      <c r="K2116" s="23">
        <f>J2116*INDEX(Settings!$C$31:$C$36,MATCH(D2116,Settings!$B$31:$B$36,0))</f>
        <v/>
      </c>
      <c r="L2116" s="23">
        <f>J2116+K2116</f>
        <v/>
      </c>
      <c r="M2116" s="23">
        <f>MIN(L2116,Settings!$C$25)</f>
        <v/>
      </c>
      <c r="N2116" s="23">
        <f>IF(B2116="IT",L2116*Settings!$C$11+L2116*Settings!$C$12,M2116*Settings!$C$16+M2116*Settings!$C$17+L2116*Settings!$C$18+L2116*Settings!$C$19+L2116*Settings!$C$20+L2116*Settings!$C$21*Settings!$C$22)</f>
        <v/>
      </c>
      <c r="O2116" s="23">
        <f>IF(B2116="IT",J2116/Settings!$C$13,0)</f>
        <v/>
      </c>
      <c r="P2116" s="23">
        <f>L2116+N2116+O2116</f>
        <v/>
      </c>
    </row>
    <row r="2117">
      <c r="A2117" s="5" t="inlineStr">
        <is>
          <t>E03253</t>
        </is>
      </c>
      <c r="B2117" s="5" t="inlineStr">
        <is>
          <t>PL</t>
        </is>
      </c>
      <c r="C2117" s="5" t="inlineStr">
        <is>
          <t>Customer Service</t>
        </is>
      </c>
      <c r="D2117" s="5" t="inlineStr">
        <is>
          <t>L1</t>
        </is>
      </c>
      <c r="E2117" s="5" t="n">
        <v>1</v>
      </c>
      <c r="F2117" s="5" t="n">
        <v>14650</v>
      </c>
      <c r="G2117" s="41" t="n">
        <v>45852</v>
      </c>
      <c r="H2117" s="41" t="n"/>
      <c r="I2117" s="42">
        <f>IF(H2117="",DATE(2099,12,31),H2117)</f>
        <v/>
      </c>
      <c r="J2117" s="23">
        <f>F2117*E2117</f>
        <v/>
      </c>
      <c r="K2117" s="23">
        <f>J2117*INDEX(Settings!$C$31:$C$36,MATCH(D2117,Settings!$B$31:$B$36,0))</f>
        <v/>
      </c>
      <c r="L2117" s="23">
        <f>J2117+K2117</f>
        <v/>
      </c>
      <c r="M2117" s="23">
        <f>MIN(L2117,Settings!$C$25)</f>
        <v/>
      </c>
      <c r="N2117" s="23">
        <f>IF(B2117="IT",L2117*Settings!$C$11+L2117*Settings!$C$12,M2117*Settings!$C$16+M2117*Settings!$C$17+L2117*Settings!$C$18+L2117*Settings!$C$19+L2117*Settings!$C$20+L2117*Settings!$C$21*Settings!$C$22)</f>
        <v/>
      </c>
      <c r="O2117" s="23">
        <f>IF(B2117="IT",J2117/Settings!$C$13,0)</f>
        <v/>
      </c>
      <c r="P2117" s="23">
        <f>L2117+N2117+O2117</f>
        <v/>
      </c>
    </row>
    <row r="2118">
      <c r="A2118" s="5" t="inlineStr">
        <is>
          <t>E03255</t>
        </is>
      </c>
      <c r="B2118" s="5" t="inlineStr">
        <is>
          <t>IT</t>
        </is>
      </c>
      <c r="C2118" s="5" t="inlineStr">
        <is>
          <t>Tech</t>
        </is>
      </c>
      <c r="D2118" s="5" t="inlineStr">
        <is>
          <t>L1</t>
        </is>
      </c>
      <c r="E2118" s="5" t="n">
        <v>1</v>
      </c>
      <c r="F2118" s="5" t="n">
        <v>32850</v>
      </c>
      <c r="G2118" s="41" t="n">
        <v>42859</v>
      </c>
      <c r="H2118" s="41" t="n"/>
      <c r="I2118" s="42">
        <f>IF(H2118="",DATE(2099,12,31),H2118)</f>
        <v/>
      </c>
      <c r="J2118" s="23">
        <f>F2118*E2118</f>
        <v/>
      </c>
      <c r="K2118" s="23">
        <f>J2118*INDEX(Settings!$C$31:$C$36,MATCH(D2118,Settings!$B$31:$B$36,0))</f>
        <v/>
      </c>
      <c r="L2118" s="23">
        <f>J2118+K2118</f>
        <v/>
      </c>
      <c r="M2118" s="23">
        <f>MIN(L2118,Settings!$C$25)</f>
        <v/>
      </c>
      <c r="N2118" s="23">
        <f>IF(B2118="IT",L2118*Settings!$C$11+L2118*Settings!$C$12,M2118*Settings!$C$16+M2118*Settings!$C$17+L2118*Settings!$C$18+L2118*Settings!$C$19+L2118*Settings!$C$20+L2118*Settings!$C$21*Settings!$C$22)</f>
        <v/>
      </c>
      <c r="O2118" s="23">
        <f>IF(B2118="IT",J2118/Settings!$C$13,0)</f>
        <v/>
      </c>
      <c r="P2118" s="23">
        <f>L2118+N2118+O2118</f>
        <v/>
      </c>
    </row>
    <row r="2119">
      <c r="A2119" s="5" t="inlineStr">
        <is>
          <t>E03256</t>
        </is>
      </c>
      <c r="B2119" s="5" t="inlineStr">
        <is>
          <t>PL</t>
        </is>
      </c>
      <c r="C2119" s="5" t="inlineStr">
        <is>
          <t>Operations</t>
        </is>
      </c>
      <c r="D2119" s="5" t="inlineStr">
        <is>
          <t>L2</t>
        </is>
      </c>
      <c r="E2119" s="5" t="n">
        <v>1</v>
      </c>
      <c r="F2119" s="5" t="n">
        <v>25000</v>
      </c>
      <c r="G2119" s="41" t="n">
        <v>45957</v>
      </c>
      <c r="H2119" s="41" t="n"/>
      <c r="I2119" s="42">
        <f>IF(H2119="",DATE(2099,12,31),H2119)</f>
        <v/>
      </c>
      <c r="J2119" s="23">
        <f>F2119*E2119</f>
        <v/>
      </c>
      <c r="K2119" s="23">
        <f>J2119*INDEX(Settings!$C$31:$C$36,MATCH(D2119,Settings!$B$31:$B$36,0))</f>
        <v/>
      </c>
      <c r="L2119" s="23">
        <f>J2119+K2119</f>
        <v/>
      </c>
      <c r="M2119" s="23">
        <f>MIN(L2119,Settings!$C$25)</f>
        <v/>
      </c>
      <c r="N2119" s="23">
        <f>IF(B2119="IT",L2119*Settings!$C$11+L2119*Settings!$C$12,M2119*Settings!$C$16+M2119*Settings!$C$17+L2119*Settings!$C$18+L2119*Settings!$C$19+L2119*Settings!$C$20+L2119*Settings!$C$21*Settings!$C$22)</f>
        <v/>
      </c>
      <c r="O2119" s="23">
        <f>IF(B2119="IT",J2119/Settings!$C$13,0)</f>
        <v/>
      </c>
      <c r="P2119" s="23">
        <f>L2119+N2119+O2119</f>
        <v/>
      </c>
    </row>
    <row r="2120">
      <c r="A2120" s="5" t="inlineStr">
        <is>
          <t>E03257</t>
        </is>
      </c>
      <c r="B2120" s="5" t="inlineStr">
        <is>
          <t>PL</t>
        </is>
      </c>
      <c r="C2120" s="5" t="inlineStr">
        <is>
          <t>Tech</t>
        </is>
      </c>
      <c r="D2120" s="5" t="inlineStr">
        <is>
          <t>L4</t>
        </is>
      </c>
      <c r="E2120" s="5" t="n">
        <v>1</v>
      </c>
      <c r="F2120" s="5" t="n">
        <v>61850</v>
      </c>
      <c r="G2120" s="41" t="n">
        <v>43938</v>
      </c>
      <c r="H2120" s="41" t="n">
        <v>46088</v>
      </c>
      <c r="I2120" s="42">
        <f>IF(H2120="",DATE(2099,12,31),H2120)</f>
        <v/>
      </c>
      <c r="J2120" s="23">
        <f>F2120*E2120</f>
        <v/>
      </c>
      <c r="K2120" s="23">
        <f>J2120*INDEX(Settings!$C$31:$C$36,MATCH(D2120,Settings!$B$31:$B$36,0))</f>
        <v/>
      </c>
      <c r="L2120" s="23">
        <f>J2120+K2120</f>
        <v/>
      </c>
      <c r="M2120" s="23">
        <f>MIN(L2120,Settings!$C$25)</f>
        <v/>
      </c>
      <c r="N2120" s="23">
        <f>IF(B2120="IT",L2120*Settings!$C$11+L2120*Settings!$C$12,M2120*Settings!$C$16+M2120*Settings!$C$17+L2120*Settings!$C$18+L2120*Settings!$C$19+L2120*Settings!$C$20+L2120*Settings!$C$21*Settings!$C$22)</f>
        <v/>
      </c>
      <c r="O2120" s="23">
        <f>IF(B2120="IT",J2120/Settings!$C$13,0)</f>
        <v/>
      </c>
      <c r="P2120" s="23">
        <f>L2120+N2120+O2120</f>
        <v/>
      </c>
    </row>
    <row r="2121">
      <c r="A2121" s="5" t="inlineStr">
        <is>
          <t>E03258</t>
        </is>
      </c>
      <c r="B2121" s="5" t="inlineStr">
        <is>
          <t>PL</t>
        </is>
      </c>
      <c r="C2121" s="5" t="inlineStr">
        <is>
          <t>Operations</t>
        </is>
      </c>
      <c r="D2121" s="5" t="inlineStr">
        <is>
          <t>L1</t>
        </is>
      </c>
      <c r="E2121" s="5" t="n">
        <v>1</v>
      </c>
      <c r="F2121" s="5" t="n">
        <v>20000</v>
      </c>
      <c r="G2121" s="41" t="n">
        <v>42814</v>
      </c>
      <c r="H2121" s="41" t="n"/>
      <c r="I2121" s="42">
        <f>IF(H2121="",DATE(2099,12,31),H2121)</f>
        <v/>
      </c>
      <c r="J2121" s="23">
        <f>F2121*E2121</f>
        <v/>
      </c>
      <c r="K2121" s="23">
        <f>J2121*INDEX(Settings!$C$31:$C$36,MATCH(D2121,Settings!$B$31:$B$36,0))</f>
        <v/>
      </c>
      <c r="L2121" s="23">
        <f>J2121+K2121</f>
        <v/>
      </c>
      <c r="M2121" s="23">
        <f>MIN(L2121,Settings!$C$25)</f>
        <v/>
      </c>
      <c r="N2121" s="23">
        <f>IF(B2121="IT",L2121*Settings!$C$11+L2121*Settings!$C$12,M2121*Settings!$C$16+M2121*Settings!$C$17+L2121*Settings!$C$18+L2121*Settings!$C$19+L2121*Settings!$C$20+L2121*Settings!$C$21*Settings!$C$22)</f>
        <v/>
      </c>
      <c r="O2121" s="23">
        <f>IF(B2121="IT",J2121/Settings!$C$13,0)</f>
        <v/>
      </c>
      <c r="P2121" s="23">
        <f>L2121+N2121+O2121</f>
        <v/>
      </c>
    </row>
    <row r="2122">
      <c r="A2122" s="5" t="inlineStr">
        <is>
          <t>E03259</t>
        </is>
      </c>
      <c r="B2122" s="5" t="inlineStr">
        <is>
          <t>IT</t>
        </is>
      </c>
      <c r="C2122" s="5" t="inlineStr">
        <is>
          <t>Tech</t>
        </is>
      </c>
      <c r="D2122" s="5" t="inlineStr">
        <is>
          <t>L1</t>
        </is>
      </c>
      <c r="E2122" s="5" t="n">
        <v>1</v>
      </c>
      <c r="F2122" s="5" t="n">
        <v>35900</v>
      </c>
      <c r="G2122" s="41" t="n">
        <v>45060</v>
      </c>
      <c r="H2122" s="41" t="n"/>
      <c r="I2122" s="42">
        <f>IF(H2122="",DATE(2099,12,31),H2122)</f>
        <v/>
      </c>
      <c r="J2122" s="23">
        <f>F2122*E2122</f>
        <v/>
      </c>
      <c r="K2122" s="23">
        <f>J2122*INDEX(Settings!$C$31:$C$36,MATCH(D2122,Settings!$B$31:$B$36,0))</f>
        <v/>
      </c>
      <c r="L2122" s="23">
        <f>J2122+K2122</f>
        <v/>
      </c>
      <c r="M2122" s="23">
        <f>MIN(L2122,Settings!$C$25)</f>
        <v/>
      </c>
      <c r="N2122" s="23">
        <f>IF(B2122="IT",L2122*Settings!$C$11+L2122*Settings!$C$12,M2122*Settings!$C$16+M2122*Settings!$C$17+L2122*Settings!$C$18+L2122*Settings!$C$19+L2122*Settings!$C$20+L2122*Settings!$C$21*Settings!$C$22)</f>
        <v/>
      </c>
      <c r="O2122" s="23">
        <f>IF(B2122="IT",J2122/Settings!$C$13,0)</f>
        <v/>
      </c>
      <c r="P2122" s="23">
        <f>L2122+N2122+O2122</f>
        <v/>
      </c>
    </row>
    <row r="2123">
      <c r="A2123" s="5" t="inlineStr">
        <is>
          <t>E03260</t>
        </is>
      </c>
      <c r="B2123" s="5" t="inlineStr">
        <is>
          <t>IT</t>
        </is>
      </c>
      <c r="C2123" s="5" t="inlineStr">
        <is>
          <t>Tech</t>
        </is>
      </c>
      <c r="D2123" s="5" t="inlineStr">
        <is>
          <t>L1</t>
        </is>
      </c>
      <c r="E2123" s="5" t="n">
        <v>0.8</v>
      </c>
      <c r="F2123" s="5" t="n">
        <v>34450</v>
      </c>
      <c r="G2123" s="41" t="n">
        <v>43123</v>
      </c>
      <c r="H2123" s="41" t="n"/>
      <c r="I2123" s="42">
        <f>IF(H2123="",DATE(2099,12,31),H2123)</f>
        <v/>
      </c>
      <c r="J2123" s="23">
        <f>F2123*E2123</f>
        <v/>
      </c>
      <c r="K2123" s="23">
        <f>J2123*INDEX(Settings!$C$31:$C$36,MATCH(D2123,Settings!$B$31:$B$36,0))</f>
        <v/>
      </c>
      <c r="L2123" s="23">
        <f>J2123+K2123</f>
        <v/>
      </c>
      <c r="M2123" s="23">
        <f>MIN(L2123,Settings!$C$25)</f>
        <v/>
      </c>
      <c r="N2123" s="23">
        <f>IF(B2123="IT",L2123*Settings!$C$11+L2123*Settings!$C$12,M2123*Settings!$C$16+M2123*Settings!$C$17+L2123*Settings!$C$18+L2123*Settings!$C$19+L2123*Settings!$C$20+L2123*Settings!$C$21*Settings!$C$22)</f>
        <v/>
      </c>
      <c r="O2123" s="23">
        <f>IF(B2123="IT",J2123/Settings!$C$13,0)</f>
        <v/>
      </c>
      <c r="P2123" s="23">
        <f>L2123+N2123+O2123</f>
        <v/>
      </c>
    </row>
    <row r="2124">
      <c r="A2124" s="5" t="inlineStr">
        <is>
          <t>E03261</t>
        </is>
      </c>
      <c r="B2124" s="5" t="inlineStr">
        <is>
          <t>IT</t>
        </is>
      </c>
      <c r="C2124" s="5" t="inlineStr">
        <is>
          <t>Tech</t>
        </is>
      </c>
      <c r="D2124" s="5" t="inlineStr">
        <is>
          <t>L4</t>
        </is>
      </c>
      <c r="E2124" s="5" t="n">
        <v>1</v>
      </c>
      <c r="F2124" s="5" t="n">
        <v>73450</v>
      </c>
      <c r="G2124" s="41" t="n">
        <v>43567</v>
      </c>
      <c r="H2124" s="41" t="n"/>
      <c r="I2124" s="42">
        <f>IF(H2124="",DATE(2099,12,31),H2124)</f>
        <v/>
      </c>
      <c r="J2124" s="23">
        <f>F2124*E2124</f>
        <v/>
      </c>
      <c r="K2124" s="23">
        <f>J2124*INDEX(Settings!$C$31:$C$36,MATCH(D2124,Settings!$B$31:$B$36,0))</f>
        <v/>
      </c>
      <c r="L2124" s="23">
        <f>J2124+K2124</f>
        <v/>
      </c>
      <c r="M2124" s="23">
        <f>MIN(L2124,Settings!$C$25)</f>
        <v/>
      </c>
      <c r="N2124" s="23">
        <f>IF(B2124="IT",L2124*Settings!$C$11+L2124*Settings!$C$12,M2124*Settings!$C$16+M2124*Settings!$C$17+L2124*Settings!$C$18+L2124*Settings!$C$19+L2124*Settings!$C$20+L2124*Settings!$C$21*Settings!$C$22)</f>
        <v/>
      </c>
      <c r="O2124" s="23">
        <f>IF(B2124="IT",J2124/Settings!$C$13,0)</f>
        <v/>
      </c>
      <c r="P2124" s="23">
        <f>L2124+N2124+O2124</f>
        <v/>
      </c>
    </row>
    <row r="2125">
      <c r="A2125" s="5" t="inlineStr">
        <is>
          <t>E03262</t>
        </is>
      </c>
      <c r="B2125" s="5" t="inlineStr">
        <is>
          <t>PL</t>
        </is>
      </c>
      <c r="C2125" s="5" t="inlineStr">
        <is>
          <t>Customer Service</t>
        </is>
      </c>
      <c r="D2125" s="5" t="inlineStr">
        <is>
          <t>L2</t>
        </is>
      </c>
      <c r="E2125" s="5" t="n">
        <v>1</v>
      </c>
      <c r="F2125" s="5" t="n">
        <v>20900</v>
      </c>
      <c r="G2125" s="41" t="n">
        <v>45451</v>
      </c>
      <c r="H2125" s="41" t="n"/>
      <c r="I2125" s="42">
        <f>IF(H2125="",DATE(2099,12,31),H2125)</f>
        <v/>
      </c>
      <c r="J2125" s="23">
        <f>F2125*E2125</f>
        <v/>
      </c>
      <c r="K2125" s="23">
        <f>J2125*INDEX(Settings!$C$31:$C$36,MATCH(D2125,Settings!$B$31:$B$36,0))</f>
        <v/>
      </c>
      <c r="L2125" s="23">
        <f>J2125+K2125</f>
        <v/>
      </c>
      <c r="M2125" s="23">
        <f>MIN(L2125,Settings!$C$25)</f>
        <v/>
      </c>
      <c r="N2125" s="23">
        <f>IF(B2125="IT",L2125*Settings!$C$11+L2125*Settings!$C$12,M2125*Settings!$C$16+M2125*Settings!$C$17+L2125*Settings!$C$18+L2125*Settings!$C$19+L2125*Settings!$C$20+L2125*Settings!$C$21*Settings!$C$22)</f>
        <v/>
      </c>
      <c r="O2125" s="23">
        <f>IF(B2125="IT",J2125/Settings!$C$13,0)</f>
        <v/>
      </c>
      <c r="P2125" s="23">
        <f>L2125+N2125+O2125</f>
        <v/>
      </c>
    </row>
    <row r="2126">
      <c r="A2126" s="5" t="inlineStr">
        <is>
          <t>E03263</t>
        </is>
      </c>
      <c r="B2126" s="5" t="inlineStr">
        <is>
          <t>IT</t>
        </is>
      </c>
      <c r="C2126" s="5" t="inlineStr">
        <is>
          <t>Operations</t>
        </is>
      </c>
      <c r="D2126" s="5" t="inlineStr">
        <is>
          <t>L2</t>
        </is>
      </c>
      <c r="E2126" s="5" t="n">
        <v>1</v>
      </c>
      <c r="F2126" s="5" t="n">
        <v>31300</v>
      </c>
      <c r="G2126" s="41" t="n">
        <v>45651</v>
      </c>
      <c r="H2126" s="41" t="n"/>
      <c r="I2126" s="42">
        <f>IF(H2126="",DATE(2099,12,31),H2126)</f>
        <v/>
      </c>
      <c r="J2126" s="23">
        <f>F2126*E2126</f>
        <v/>
      </c>
      <c r="K2126" s="23">
        <f>J2126*INDEX(Settings!$C$31:$C$36,MATCH(D2126,Settings!$B$31:$B$36,0))</f>
        <v/>
      </c>
      <c r="L2126" s="23">
        <f>J2126+K2126</f>
        <v/>
      </c>
      <c r="M2126" s="23">
        <f>MIN(L2126,Settings!$C$25)</f>
        <v/>
      </c>
      <c r="N2126" s="23">
        <f>IF(B2126="IT",L2126*Settings!$C$11+L2126*Settings!$C$12,M2126*Settings!$C$16+M2126*Settings!$C$17+L2126*Settings!$C$18+L2126*Settings!$C$19+L2126*Settings!$C$20+L2126*Settings!$C$21*Settings!$C$22)</f>
        <v/>
      </c>
      <c r="O2126" s="23">
        <f>IF(B2126="IT",J2126/Settings!$C$13,0)</f>
        <v/>
      </c>
      <c r="P2126" s="23">
        <f>L2126+N2126+O2126</f>
        <v/>
      </c>
    </row>
    <row r="2127">
      <c r="A2127" s="5" t="inlineStr">
        <is>
          <t>E03264</t>
        </is>
      </c>
      <c r="B2127" s="5" t="inlineStr">
        <is>
          <t>PL</t>
        </is>
      </c>
      <c r="C2127" s="5" t="inlineStr">
        <is>
          <t>Operations</t>
        </is>
      </c>
      <c r="D2127" s="5" t="inlineStr">
        <is>
          <t>L2</t>
        </is>
      </c>
      <c r="E2127" s="5" t="n">
        <v>1</v>
      </c>
      <c r="F2127" s="5" t="n">
        <v>23250</v>
      </c>
      <c r="G2127" s="41" t="n">
        <v>46103</v>
      </c>
      <c r="H2127" s="41" t="n">
        <v>46175</v>
      </c>
      <c r="I2127" s="42">
        <f>IF(H2127="",DATE(2099,12,31),H2127)</f>
        <v/>
      </c>
      <c r="J2127" s="23">
        <f>F2127*E2127</f>
        <v/>
      </c>
      <c r="K2127" s="23">
        <f>J2127*INDEX(Settings!$C$31:$C$36,MATCH(D2127,Settings!$B$31:$B$36,0))</f>
        <v/>
      </c>
      <c r="L2127" s="23">
        <f>J2127+K2127</f>
        <v/>
      </c>
      <c r="M2127" s="23">
        <f>MIN(L2127,Settings!$C$25)</f>
        <v/>
      </c>
      <c r="N2127" s="23">
        <f>IF(B2127="IT",L2127*Settings!$C$11+L2127*Settings!$C$12,M2127*Settings!$C$16+M2127*Settings!$C$17+L2127*Settings!$C$18+L2127*Settings!$C$19+L2127*Settings!$C$20+L2127*Settings!$C$21*Settings!$C$22)</f>
        <v/>
      </c>
      <c r="O2127" s="23">
        <f>IF(B2127="IT",J2127/Settings!$C$13,0)</f>
        <v/>
      </c>
      <c r="P2127" s="23">
        <f>L2127+N2127+O2127</f>
        <v/>
      </c>
    </row>
    <row r="2128">
      <c r="A2128" s="5" t="inlineStr">
        <is>
          <t>E03267</t>
        </is>
      </c>
      <c r="B2128" s="5" t="inlineStr">
        <is>
          <t>IT</t>
        </is>
      </c>
      <c r="C2128" s="5" t="inlineStr">
        <is>
          <t>Tech</t>
        </is>
      </c>
      <c r="D2128" s="5" t="inlineStr">
        <is>
          <t>L3</t>
        </is>
      </c>
      <c r="E2128" s="5" t="n">
        <v>1</v>
      </c>
      <c r="F2128" s="5" t="n">
        <v>50700</v>
      </c>
      <c r="G2128" s="41" t="n">
        <v>45972</v>
      </c>
      <c r="H2128" s="41" t="n"/>
      <c r="I2128" s="42">
        <f>IF(H2128="",DATE(2099,12,31),H2128)</f>
        <v/>
      </c>
      <c r="J2128" s="23">
        <f>F2128*E2128</f>
        <v/>
      </c>
      <c r="K2128" s="23">
        <f>J2128*INDEX(Settings!$C$31:$C$36,MATCH(D2128,Settings!$B$31:$B$36,0))</f>
        <v/>
      </c>
      <c r="L2128" s="23">
        <f>J2128+K2128</f>
        <v/>
      </c>
      <c r="M2128" s="23">
        <f>MIN(L2128,Settings!$C$25)</f>
        <v/>
      </c>
      <c r="N2128" s="23">
        <f>IF(B2128="IT",L2128*Settings!$C$11+L2128*Settings!$C$12,M2128*Settings!$C$16+M2128*Settings!$C$17+L2128*Settings!$C$18+L2128*Settings!$C$19+L2128*Settings!$C$20+L2128*Settings!$C$21*Settings!$C$22)</f>
        <v/>
      </c>
      <c r="O2128" s="23">
        <f>IF(B2128="IT",J2128/Settings!$C$13,0)</f>
        <v/>
      </c>
      <c r="P2128" s="23">
        <f>L2128+N2128+O2128</f>
        <v/>
      </c>
    </row>
    <row r="2129">
      <c r="A2129" s="5" t="inlineStr">
        <is>
          <t>E03268</t>
        </is>
      </c>
      <c r="B2129" s="5" t="inlineStr">
        <is>
          <t>PL</t>
        </is>
      </c>
      <c r="C2129" s="5" t="inlineStr">
        <is>
          <t>Tech</t>
        </is>
      </c>
      <c r="D2129" s="5" t="inlineStr">
        <is>
          <t>L1</t>
        </is>
      </c>
      <c r="E2129" s="5" t="n">
        <v>1</v>
      </c>
      <c r="F2129" s="5" t="n">
        <v>26050</v>
      </c>
      <c r="G2129" s="41" t="n">
        <v>44946</v>
      </c>
      <c r="H2129" s="41" t="n"/>
      <c r="I2129" s="42">
        <f>IF(H2129="",DATE(2099,12,31),H2129)</f>
        <v/>
      </c>
      <c r="J2129" s="23">
        <f>F2129*E2129</f>
        <v/>
      </c>
      <c r="K2129" s="23">
        <f>J2129*INDEX(Settings!$C$31:$C$36,MATCH(D2129,Settings!$B$31:$B$36,0))</f>
        <v/>
      </c>
      <c r="L2129" s="23">
        <f>J2129+K2129</f>
        <v/>
      </c>
      <c r="M2129" s="23">
        <f>MIN(L2129,Settings!$C$25)</f>
        <v/>
      </c>
      <c r="N2129" s="23">
        <f>IF(B2129="IT",L2129*Settings!$C$11+L2129*Settings!$C$12,M2129*Settings!$C$16+M2129*Settings!$C$17+L2129*Settings!$C$18+L2129*Settings!$C$19+L2129*Settings!$C$20+L2129*Settings!$C$21*Settings!$C$22)</f>
        <v/>
      </c>
      <c r="O2129" s="23">
        <f>IF(B2129="IT",J2129/Settings!$C$13,0)</f>
        <v/>
      </c>
      <c r="P2129" s="23">
        <f>L2129+N2129+O2129</f>
        <v/>
      </c>
    </row>
    <row r="2130">
      <c r="A2130" s="5" t="inlineStr">
        <is>
          <t>E03270</t>
        </is>
      </c>
      <c r="B2130" s="5" t="inlineStr">
        <is>
          <t>IT</t>
        </is>
      </c>
      <c r="C2130" s="5" t="inlineStr">
        <is>
          <t>Customer Service</t>
        </is>
      </c>
      <c r="D2130" s="5" t="inlineStr">
        <is>
          <t>L3</t>
        </is>
      </c>
      <c r="E2130" s="5" t="n">
        <v>1</v>
      </c>
      <c r="F2130" s="5" t="n">
        <v>31050</v>
      </c>
      <c r="G2130" s="41" t="n">
        <v>45908</v>
      </c>
      <c r="H2130" s="41" t="n"/>
      <c r="I2130" s="42">
        <f>IF(H2130="",DATE(2099,12,31),H2130)</f>
        <v/>
      </c>
      <c r="J2130" s="23">
        <f>F2130*E2130</f>
        <v/>
      </c>
      <c r="K2130" s="23">
        <f>J2130*INDEX(Settings!$C$31:$C$36,MATCH(D2130,Settings!$B$31:$B$36,0))</f>
        <v/>
      </c>
      <c r="L2130" s="23">
        <f>J2130+K2130</f>
        <v/>
      </c>
      <c r="M2130" s="23">
        <f>MIN(L2130,Settings!$C$25)</f>
        <v/>
      </c>
      <c r="N2130" s="23">
        <f>IF(B2130="IT",L2130*Settings!$C$11+L2130*Settings!$C$12,M2130*Settings!$C$16+M2130*Settings!$C$17+L2130*Settings!$C$18+L2130*Settings!$C$19+L2130*Settings!$C$20+L2130*Settings!$C$21*Settings!$C$22)</f>
        <v/>
      </c>
      <c r="O2130" s="23">
        <f>IF(B2130="IT",J2130/Settings!$C$13,0)</f>
        <v/>
      </c>
      <c r="P2130" s="23">
        <f>L2130+N2130+O2130</f>
        <v/>
      </c>
    </row>
    <row r="2131">
      <c r="A2131" s="5" t="inlineStr">
        <is>
          <t>E03273</t>
        </is>
      </c>
      <c r="B2131" s="5" t="inlineStr">
        <is>
          <t>IT</t>
        </is>
      </c>
      <c r="C2131" s="5" t="inlineStr">
        <is>
          <t>Operations</t>
        </is>
      </c>
      <c r="D2131" s="5" t="inlineStr">
        <is>
          <t>L2</t>
        </is>
      </c>
      <c r="E2131" s="5" t="n">
        <v>1</v>
      </c>
      <c r="F2131" s="5" t="n">
        <v>30000</v>
      </c>
      <c r="G2131" s="41" t="n">
        <v>43208</v>
      </c>
      <c r="H2131" s="41" t="n"/>
      <c r="I2131" s="42">
        <f>IF(H2131="",DATE(2099,12,31),H2131)</f>
        <v/>
      </c>
      <c r="J2131" s="23">
        <f>F2131*E2131</f>
        <v/>
      </c>
      <c r="K2131" s="23">
        <f>J2131*INDEX(Settings!$C$31:$C$36,MATCH(D2131,Settings!$B$31:$B$36,0))</f>
        <v/>
      </c>
      <c r="L2131" s="23">
        <f>J2131+K2131</f>
        <v/>
      </c>
      <c r="M2131" s="23">
        <f>MIN(L2131,Settings!$C$25)</f>
        <v/>
      </c>
      <c r="N2131" s="23">
        <f>IF(B2131="IT",L2131*Settings!$C$11+L2131*Settings!$C$12,M2131*Settings!$C$16+M2131*Settings!$C$17+L2131*Settings!$C$18+L2131*Settings!$C$19+L2131*Settings!$C$20+L2131*Settings!$C$21*Settings!$C$22)</f>
        <v/>
      </c>
      <c r="O2131" s="23">
        <f>IF(B2131="IT",J2131/Settings!$C$13,0)</f>
        <v/>
      </c>
      <c r="P2131" s="23">
        <f>L2131+N2131+O2131</f>
        <v/>
      </c>
    </row>
    <row r="2132">
      <c r="A2132" s="5" t="inlineStr">
        <is>
          <t>E03274</t>
        </is>
      </c>
      <c r="B2132" s="5" t="inlineStr">
        <is>
          <t>PL</t>
        </is>
      </c>
      <c r="C2132" s="5" t="inlineStr">
        <is>
          <t>Customer Service</t>
        </is>
      </c>
      <c r="D2132" s="5" t="inlineStr">
        <is>
          <t>L3</t>
        </is>
      </c>
      <c r="E2132" s="5" t="n">
        <v>1</v>
      </c>
      <c r="F2132" s="5" t="n">
        <v>31050</v>
      </c>
      <c r="G2132" s="41" t="n">
        <v>45427</v>
      </c>
      <c r="H2132" s="41" t="n"/>
      <c r="I2132" s="42">
        <f>IF(H2132="",DATE(2099,12,31),H2132)</f>
        <v/>
      </c>
      <c r="J2132" s="23">
        <f>F2132*E2132</f>
        <v/>
      </c>
      <c r="K2132" s="23">
        <f>J2132*INDEX(Settings!$C$31:$C$36,MATCH(D2132,Settings!$B$31:$B$36,0))</f>
        <v/>
      </c>
      <c r="L2132" s="23">
        <f>J2132+K2132</f>
        <v/>
      </c>
      <c r="M2132" s="23">
        <f>MIN(L2132,Settings!$C$25)</f>
        <v/>
      </c>
      <c r="N2132" s="23">
        <f>IF(B2132="IT",L2132*Settings!$C$11+L2132*Settings!$C$12,M2132*Settings!$C$16+M2132*Settings!$C$17+L2132*Settings!$C$18+L2132*Settings!$C$19+L2132*Settings!$C$20+L2132*Settings!$C$21*Settings!$C$22)</f>
        <v/>
      </c>
      <c r="O2132" s="23">
        <f>IF(B2132="IT",J2132/Settings!$C$13,0)</f>
        <v/>
      </c>
      <c r="P2132" s="23">
        <f>L2132+N2132+O2132</f>
        <v/>
      </c>
    </row>
    <row r="2133">
      <c r="A2133" s="5" t="inlineStr">
        <is>
          <t>E03276</t>
        </is>
      </c>
      <c r="B2133" s="5" t="inlineStr">
        <is>
          <t>PL</t>
        </is>
      </c>
      <c r="C2133" s="5" t="inlineStr">
        <is>
          <t>Tech</t>
        </is>
      </c>
      <c r="D2133" s="5" t="inlineStr">
        <is>
          <t>L3</t>
        </is>
      </c>
      <c r="E2133" s="5" t="n">
        <v>1</v>
      </c>
      <c r="F2133" s="5" t="n">
        <v>46750</v>
      </c>
      <c r="G2133" s="41" t="n">
        <v>43476</v>
      </c>
      <c r="H2133" s="41" t="n"/>
      <c r="I2133" s="42">
        <f>IF(H2133="",DATE(2099,12,31),H2133)</f>
        <v/>
      </c>
      <c r="J2133" s="23">
        <f>F2133*E2133</f>
        <v/>
      </c>
      <c r="K2133" s="23">
        <f>J2133*INDEX(Settings!$C$31:$C$36,MATCH(D2133,Settings!$B$31:$B$36,0))</f>
        <v/>
      </c>
      <c r="L2133" s="23">
        <f>J2133+K2133</f>
        <v/>
      </c>
      <c r="M2133" s="23">
        <f>MIN(L2133,Settings!$C$25)</f>
        <v/>
      </c>
      <c r="N2133" s="23">
        <f>IF(B2133="IT",L2133*Settings!$C$11+L2133*Settings!$C$12,M2133*Settings!$C$16+M2133*Settings!$C$17+L2133*Settings!$C$18+L2133*Settings!$C$19+L2133*Settings!$C$20+L2133*Settings!$C$21*Settings!$C$22)</f>
        <v/>
      </c>
      <c r="O2133" s="23">
        <f>IF(B2133="IT",J2133/Settings!$C$13,0)</f>
        <v/>
      </c>
      <c r="P2133" s="23">
        <f>L2133+N2133+O2133</f>
        <v/>
      </c>
    </row>
    <row r="2134">
      <c r="A2134" s="5" t="inlineStr">
        <is>
          <t>E03277</t>
        </is>
      </c>
      <c r="B2134" s="5" t="inlineStr">
        <is>
          <t>IT</t>
        </is>
      </c>
      <c r="C2134" s="5" t="inlineStr">
        <is>
          <t>Customer Service</t>
        </is>
      </c>
      <c r="D2134" s="5" t="inlineStr">
        <is>
          <t>L1</t>
        </is>
      </c>
      <c r="E2134" s="5" t="n">
        <v>1</v>
      </c>
      <c r="F2134" s="5" t="n">
        <v>22700</v>
      </c>
      <c r="G2134" s="41" t="n">
        <v>45717</v>
      </c>
      <c r="H2134" s="41" t="n"/>
      <c r="I2134" s="42">
        <f>IF(H2134="",DATE(2099,12,31),H2134)</f>
        <v/>
      </c>
      <c r="J2134" s="23">
        <f>F2134*E2134</f>
        <v/>
      </c>
      <c r="K2134" s="23">
        <f>J2134*INDEX(Settings!$C$31:$C$36,MATCH(D2134,Settings!$B$31:$B$36,0))</f>
        <v/>
      </c>
      <c r="L2134" s="23">
        <f>J2134+K2134</f>
        <v/>
      </c>
      <c r="M2134" s="23">
        <f>MIN(L2134,Settings!$C$25)</f>
        <v/>
      </c>
      <c r="N2134" s="23">
        <f>IF(B2134="IT",L2134*Settings!$C$11+L2134*Settings!$C$12,M2134*Settings!$C$16+M2134*Settings!$C$17+L2134*Settings!$C$18+L2134*Settings!$C$19+L2134*Settings!$C$20+L2134*Settings!$C$21*Settings!$C$22)</f>
        <v/>
      </c>
      <c r="O2134" s="23">
        <f>IF(B2134="IT",J2134/Settings!$C$13,0)</f>
        <v/>
      </c>
      <c r="P2134" s="23">
        <f>L2134+N2134+O2134</f>
        <v/>
      </c>
    </row>
    <row r="2135">
      <c r="A2135" s="5" t="inlineStr">
        <is>
          <t>E03278</t>
        </is>
      </c>
      <c r="B2135" s="5" t="inlineStr">
        <is>
          <t>IT</t>
        </is>
      </c>
      <c r="C2135" s="5" t="inlineStr">
        <is>
          <t>Operations</t>
        </is>
      </c>
      <c r="D2135" s="5" t="inlineStr">
        <is>
          <t>L2</t>
        </is>
      </c>
      <c r="E2135" s="5" t="n">
        <v>0.8</v>
      </c>
      <c r="F2135" s="5" t="n">
        <v>26600</v>
      </c>
      <c r="G2135" s="41" t="n">
        <v>45961</v>
      </c>
      <c r="H2135" s="41" t="n"/>
      <c r="I2135" s="42">
        <f>IF(H2135="",DATE(2099,12,31),H2135)</f>
        <v/>
      </c>
      <c r="J2135" s="23">
        <f>F2135*E2135</f>
        <v/>
      </c>
      <c r="K2135" s="23">
        <f>J2135*INDEX(Settings!$C$31:$C$36,MATCH(D2135,Settings!$B$31:$B$36,0))</f>
        <v/>
      </c>
      <c r="L2135" s="23">
        <f>J2135+K2135</f>
        <v/>
      </c>
      <c r="M2135" s="23">
        <f>MIN(L2135,Settings!$C$25)</f>
        <v/>
      </c>
      <c r="N2135" s="23">
        <f>IF(B2135="IT",L2135*Settings!$C$11+L2135*Settings!$C$12,M2135*Settings!$C$16+M2135*Settings!$C$17+L2135*Settings!$C$18+L2135*Settings!$C$19+L2135*Settings!$C$20+L2135*Settings!$C$21*Settings!$C$22)</f>
        <v/>
      </c>
      <c r="O2135" s="23">
        <f>IF(B2135="IT",J2135/Settings!$C$13,0)</f>
        <v/>
      </c>
      <c r="P2135" s="23">
        <f>L2135+N2135+O2135</f>
        <v/>
      </c>
    </row>
    <row r="2136">
      <c r="A2136" s="5" t="inlineStr">
        <is>
          <t>E03281</t>
        </is>
      </c>
      <c r="B2136" s="5" t="inlineStr">
        <is>
          <t>IT</t>
        </is>
      </c>
      <c r="C2136" s="5" t="inlineStr">
        <is>
          <t>Operations</t>
        </is>
      </c>
      <c r="D2136" s="5" t="inlineStr">
        <is>
          <t>L1</t>
        </is>
      </c>
      <c r="E2136" s="5" t="n">
        <v>1</v>
      </c>
      <c r="F2136" s="5" t="n">
        <v>20150</v>
      </c>
      <c r="G2136" s="41" t="n">
        <v>45825</v>
      </c>
      <c r="H2136" s="41" t="n"/>
      <c r="I2136" s="42">
        <f>IF(H2136="",DATE(2099,12,31),H2136)</f>
        <v/>
      </c>
      <c r="J2136" s="23">
        <f>F2136*E2136</f>
        <v/>
      </c>
      <c r="K2136" s="23">
        <f>J2136*INDEX(Settings!$C$31:$C$36,MATCH(D2136,Settings!$B$31:$B$36,0))</f>
        <v/>
      </c>
      <c r="L2136" s="23">
        <f>J2136+K2136</f>
        <v/>
      </c>
      <c r="M2136" s="23">
        <f>MIN(L2136,Settings!$C$25)</f>
        <v/>
      </c>
      <c r="N2136" s="23">
        <f>IF(B2136="IT",L2136*Settings!$C$11+L2136*Settings!$C$12,M2136*Settings!$C$16+M2136*Settings!$C$17+L2136*Settings!$C$18+L2136*Settings!$C$19+L2136*Settings!$C$20+L2136*Settings!$C$21*Settings!$C$22)</f>
        <v/>
      </c>
      <c r="O2136" s="23">
        <f>IF(B2136="IT",J2136/Settings!$C$13,0)</f>
        <v/>
      </c>
      <c r="P2136" s="23">
        <f>L2136+N2136+O2136</f>
        <v/>
      </c>
    </row>
    <row r="2137">
      <c r="A2137" s="5" t="inlineStr">
        <is>
          <t>E03282</t>
        </is>
      </c>
      <c r="B2137" s="5" t="inlineStr">
        <is>
          <t>IT</t>
        </is>
      </c>
      <c r="C2137" s="5" t="inlineStr">
        <is>
          <t>Customer Service</t>
        </is>
      </c>
      <c r="D2137" s="5" t="inlineStr">
        <is>
          <t>L4</t>
        </is>
      </c>
      <c r="E2137" s="5" t="n">
        <v>1</v>
      </c>
      <c r="F2137" s="5" t="n">
        <v>45600</v>
      </c>
      <c r="G2137" s="41" t="n">
        <v>45814</v>
      </c>
      <c r="H2137" s="41" t="n"/>
      <c r="I2137" s="42">
        <f>IF(H2137="",DATE(2099,12,31),H2137)</f>
        <v/>
      </c>
      <c r="J2137" s="23">
        <f>F2137*E2137</f>
        <v/>
      </c>
      <c r="K2137" s="23">
        <f>J2137*INDEX(Settings!$C$31:$C$36,MATCH(D2137,Settings!$B$31:$B$36,0))</f>
        <v/>
      </c>
      <c r="L2137" s="23">
        <f>J2137+K2137</f>
        <v/>
      </c>
      <c r="M2137" s="23">
        <f>MIN(L2137,Settings!$C$25)</f>
        <v/>
      </c>
      <c r="N2137" s="23">
        <f>IF(B2137="IT",L2137*Settings!$C$11+L2137*Settings!$C$12,M2137*Settings!$C$16+M2137*Settings!$C$17+L2137*Settings!$C$18+L2137*Settings!$C$19+L2137*Settings!$C$20+L2137*Settings!$C$21*Settings!$C$22)</f>
        <v/>
      </c>
      <c r="O2137" s="23">
        <f>IF(B2137="IT",J2137/Settings!$C$13,0)</f>
        <v/>
      </c>
      <c r="P2137" s="23">
        <f>L2137+N2137+O2137</f>
        <v/>
      </c>
    </row>
    <row r="2138">
      <c r="A2138" s="5" t="inlineStr">
        <is>
          <t>E03283</t>
        </is>
      </c>
      <c r="B2138" s="5" t="inlineStr">
        <is>
          <t>PL</t>
        </is>
      </c>
      <c r="C2138" s="5" t="inlineStr">
        <is>
          <t>Finance</t>
        </is>
      </c>
      <c r="D2138" s="5" t="inlineStr">
        <is>
          <t>L2</t>
        </is>
      </c>
      <c r="E2138" s="5" t="n">
        <v>1</v>
      </c>
      <c r="F2138" s="5" t="n">
        <v>26850</v>
      </c>
      <c r="G2138" s="41" t="n">
        <v>45339</v>
      </c>
      <c r="H2138" s="41" t="n"/>
      <c r="I2138" s="42">
        <f>IF(H2138="",DATE(2099,12,31),H2138)</f>
        <v/>
      </c>
      <c r="J2138" s="23">
        <f>F2138*E2138</f>
        <v/>
      </c>
      <c r="K2138" s="23">
        <f>J2138*INDEX(Settings!$C$31:$C$36,MATCH(D2138,Settings!$B$31:$B$36,0))</f>
        <v/>
      </c>
      <c r="L2138" s="23">
        <f>J2138+K2138</f>
        <v/>
      </c>
      <c r="M2138" s="23">
        <f>MIN(L2138,Settings!$C$25)</f>
        <v/>
      </c>
      <c r="N2138" s="23">
        <f>IF(B2138="IT",L2138*Settings!$C$11+L2138*Settings!$C$12,M2138*Settings!$C$16+M2138*Settings!$C$17+L2138*Settings!$C$18+L2138*Settings!$C$19+L2138*Settings!$C$20+L2138*Settings!$C$21*Settings!$C$22)</f>
        <v/>
      </c>
      <c r="O2138" s="23">
        <f>IF(B2138="IT",J2138/Settings!$C$13,0)</f>
        <v/>
      </c>
      <c r="P2138" s="23">
        <f>L2138+N2138+O2138</f>
        <v/>
      </c>
    </row>
    <row r="2139">
      <c r="A2139" s="5" t="inlineStr">
        <is>
          <t>E03284</t>
        </is>
      </c>
      <c r="B2139" s="5" t="inlineStr">
        <is>
          <t>PL</t>
        </is>
      </c>
      <c r="C2139" s="5" t="inlineStr">
        <is>
          <t>Operations</t>
        </is>
      </c>
      <c r="D2139" s="5" t="inlineStr">
        <is>
          <t>L2</t>
        </is>
      </c>
      <c r="E2139" s="5" t="n">
        <v>1</v>
      </c>
      <c r="F2139" s="5" t="n">
        <v>25050</v>
      </c>
      <c r="G2139" s="41" t="n">
        <v>44228</v>
      </c>
      <c r="H2139" s="41" t="n"/>
      <c r="I2139" s="42">
        <f>IF(H2139="",DATE(2099,12,31),H2139)</f>
        <v/>
      </c>
      <c r="J2139" s="23">
        <f>F2139*E2139</f>
        <v/>
      </c>
      <c r="K2139" s="23">
        <f>J2139*INDEX(Settings!$C$31:$C$36,MATCH(D2139,Settings!$B$31:$B$36,0))</f>
        <v/>
      </c>
      <c r="L2139" s="23">
        <f>J2139+K2139</f>
        <v/>
      </c>
      <c r="M2139" s="23">
        <f>MIN(L2139,Settings!$C$25)</f>
        <v/>
      </c>
      <c r="N2139" s="23">
        <f>IF(B2139="IT",L2139*Settings!$C$11+L2139*Settings!$C$12,M2139*Settings!$C$16+M2139*Settings!$C$17+L2139*Settings!$C$18+L2139*Settings!$C$19+L2139*Settings!$C$20+L2139*Settings!$C$21*Settings!$C$22)</f>
        <v/>
      </c>
      <c r="O2139" s="23">
        <f>IF(B2139="IT",J2139/Settings!$C$13,0)</f>
        <v/>
      </c>
      <c r="P2139" s="23">
        <f>L2139+N2139+O2139</f>
        <v/>
      </c>
    </row>
    <row r="2140">
      <c r="A2140" s="5" t="inlineStr">
        <is>
          <t>E03286</t>
        </is>
      </c>
      <c r="B2140" s="5" t="inlineStr">
        <is>
          <t>PL</t>
        </is>
      </c>
      <c r="C2140" s="5" t="inlineStr">
        <is>
          <t>HR</t>
        </is>
      </c>
      <c r="D2140" s="5" t="inlineStr">
        <is>
          <t>L4</t>
        </is>
      </c>
      <c r="E2140" s="5" t="n">
        <v>1</v>
      </c>
      <c r="F2140" s="5" t="n">
        <v>36800</v>
      </c>
      <c r="G2140" s="41" t="n">
        <v>45748</v>
      </c>
      <c r="H2140" s="41" t="n"/>
      <c r="I2140" s="42">
        <f>IF(H2140="",DATE(2099,12,31),H2140)</f>
        <v/>
      </c>
      <c r="J2140" s="23">
        <f>F2140*E2140</f>
        <v/>
      </c>
      <c r="K2140" s="23">
        <f>J2140*INDEX(Settings!$C$31:$C$36,MATCH(D2140,Settings!$B$31:$B$36,0))</f>
        <v/>
      </c>
      <c r="L2140" s="23">
        <f>J2140+K2140</f>
        <v/>
      </c>
      <c r="M2140" s="23">
        <f>MIN(L2140,Settings!$C$25)</f>
        <v/>
      </c>
      <c r="N2140" s="23">
        <f>IF(B2140="IT",L2140*Settings!$C$11+L2140*Settings!$C$12,M2140*Settings!$C$16+M2140*Settings!$C$17+L2140*Settings!$C$18+L2140*Settings!$C$19+L2140*Settings!$C$20+L2140*Settings!$C$21*Settings!$C$22)</f>
        <v/>
      </c>
      <c r="O2140" s="23">
        <f>IF(B2140="IT",J2140/Settings!$C$13,0)</f>
        <v/>
      </c>
      <c r="P2140" s="23">
        <f>L2140+N2140+O2140</f>
        <v/>
      </c>
    </row>
    <row r="2141">
      <c r="A2141" s="5" t="inlineStr">
        <is>
          <t>E03287</t>
        </is>
      </c>
      <c r="B2141" s="5" t="inlineStr">
        <is>
          <t>IT</t>
        </is>
      </c>
      <c r="C2141" s="5" t="inlineStr">
        <is>
          <t>Finance</t>
        </is>
      </c>
      <c r="D2141" s="5" t="inlineStr">
        <is>
          <t>L5</t>
        </is>
      </c>
      <c r="E2141" s="5" t="n">
        <v>0.8</v>
      </c>
      <c r="F2141" s="5" t="n">
        <v>85950</v>
      </c>
      <c r="G2141" s="41" t="n">
        <v>42355</v>
      </c>
      <c r="H2141" s="41" t="n"/>
      <c r="I2141" s="42">
        <f>IF(H2141="",DATE(2099,12,31),H2141)</f>
        <v/>
      </c>
      <c r="J2141" s="23">
        <f>F2141*E2141</f>
        <v/>
      </c>
      <c r="K2141" s="23">
        <f>J2141*INDEX(Settings!$C$31:$C$36,MATCH(D2141,Settings!$B$31:$B$36,0))</f>
        <v/>
      </c>
      <c r="L2141" s="23">
        <f>J2141+K2141</f>
        <v/>
      </c>
      <c r="M2141" s="23">
        <f>MIN(L2141,Settings!$C$25)</f>
        <v/>
      </c>
      <c r="N2141" s="23">
        <f>IF(B2141="IT",L2141*Settings!$C$11+L2141*Settings!$C$12,M2141*Settings!$C$16+M2141*Settings!$C$17+L2141*Settings!$C$18+L2141*Settings!$C$19+L2141*Settings!$C$20+L2141*Settings!$C$21*Settings!$C$22)</f>
        <v/>
      </c>
      <c r="O2141" s="23">
        <f>IF(B2141="IT",J2141/Settings!$C$13,0)</f>
        <v/>
      </c>
      <c r="P2141" s="23">
        <f>L2141+N2141+O2141</f>
        <v/>
      </c>
    </row>
    <row r="2142">
      <c r="A2142" s="5" t="inlineStr">
        <is>
          <t>E03291</t>
        </is>
      </c>
      <c r="B2142" s="5" t="inlineStr">
        <is>
          <t>IT</t>
        </is>
      </c>
      <c r="C2142" s="5" t="inlineStr">
        <is>
          <t>Operations</t>
        </is>
      </c>
      <c r="D2142" s="5" t="inlineStr">
        <is>
          <t>L5</t>
        </is>
      </c>
      <c r="E2142" s="5" t="n">
        <v>1</v>
      </c>
      <c r="F2142" s="5" t="n">
        <v>71700</v>
      </c>
      <c r="G2142" s="41" t="n">
        <v>45601</v>
      </c>
      <c r="H2142" s="41" t="n"/>
      <c r="I2142" s="42">
        <f>IF(H2142="",DATE(2099,12,31),H2142)</f>
        <v/>
      </c>
      <c r="J2142" s="23">
        <f>F2142*E2142</f>
        <v/>
      </c>
      <c r="K2142" s="23">
        <f>J2142*INDEX(Settings!$C$31:$C$36,MATCH(D2142,Settings!$B$31:$B$36,0))</f>
        <v/>
      </c>
      <c r="L2142" s="23">
        <f>J2142+K2142</f>
        <v/>
      </c>
      <c r="M2142" s="23">
        <f>MIN(L2142,Settings!$C$25)</f>
        <v/>
      </c>
      <c r="N2142" s="23">
        <f>IF(B2142="IT",L2142*Settings!$C$11+L2142*Settings!$C$12,M2142*Settings!$C$16+M2142*Settings!$C$17+L2142*Settings!$C$18+L2142*Settings!$C$19+L2142*Settings!$C$20+L2142*Settings!$C$21*Settings!$C$22)</f>
        <v/>
      </c>
      <c r="O2142" s="23">
        <f>IF(B2142="IT",J2142/Settings!$C$13,0)</f>
        <v/>
      </c>
      <c r="P2142" s="23">
        <f>L2142+N2142+O2142</f>
        <v/>
      </c>
    </row>
    <row r="2143">
      <c r="A2143" s="5" t="inlineStr">
        <is>
          <t>E03293</t>
        </is>
      </c>
      <c r="B2143" s="5" t="inlineStr">
        <is>
          <t>PL</t>
        </is>
      </c>
      <c r="C2143" s="5" t="inlineStr">
        <is>
          <t>Operations</t>
        </is>
      </c>
      <c r="D2143" s="5" t="inlineStr">
        <is>
          <t>L2</t>
        </is>
      </c>
      <c r="E2143" s="5" t="n">
        <v>1</v>
      </c>
      <c r="F2143" s="5" t="n">
        <v>23500</v>
      </c>
      <c r="G2143" s="41" t="n">
        <v>45802</v>
      </c>
      <c r="H2143" s="41" t="n"/>
      <c r="I2143" s="42">
        <f>IF(H2143="",DATE(2099,12,31),H2143)</f>
        <v/>
      </c>
      <c r="J2143" s="23">
        <f>F2143*E2143</f>
        <v/>
      </c>
      <c r="K2143" s="23">
        <f>J2143*INDEX(Settings!$C$31:$C$36,MATCH(D2143,Settings!$B$31:$B$36,0))</f>
        <v/>
      </c>
      <c r="L2143" s="23">
        <f>J2143+K2143</f>
        <v/>
      </c>
      <c r="M2143" s="23">
        <f>MIN(L2143,Settings!$C$25)</f>
        <v/>
      </c>
      <c r="N2143" s="23">
        <f>IF(B2143="IT",L2143*Settings!$C$11+L2143*Settings!$C$12,M2143*Settings!$C$16+M2143*Settings!$C$17+L2143*Settings!$C$18+L2143*Settings!$C$19+L2143*Settings!$C$20+L2143*Settings!$C$21*Settings!$C$22)</f>
        <v/>
      </c>
      <c r="O2143" s="23">
        <f>IF(B2143="IT",J2143/Settings!$C$13,0)</f>
        <v/>
      </c>
      <c r="P2143" s="23">
        <f>L2143+N2143+O2143</f>
        <v/>
      </c>
    </row>
    <row r="2144">
      <c r="A2144" s="5" t="inlineStr">
        <is>
          <t>E03294</t>
        </is>
      </c>
      <c r="B2144" s="5" t="inlineStr">
        <is>
          <t>IT</t>
        </is>
      </c>
      <c r="C2144" s="5" t="inlineStr">
        <is>
          <t>Finance</t>
        </is>
      </c>
      <c r="D2144" s="5" t="inlineStr">
        <is>
          <t>L3</t>
        </is>
      </c>
      <c r="E2144" s="5" t="n">
        <v>1</v>
      </c>
      <c r="F2144" s="5" t="n">
        <v>51300</v>
      </c>
      <c r="G2144" s="41" t="n">
        <v>45453</v>
      </c>
      <c r="H2144" s="41" t="n"/>
      <c r="I2144" s="42">
        <f>IF(H2144="",DATE(2099,12,31),H2144)</f>
        <v/>
      </c>
      <c r="J2144" s="23">
        <f>F2144*E2144</f>
        <v/>
      </c>
      <c r="K2144" s="23">
        <f>J2144*INDEX(Settings!$C$31:$C$36,MATCH(D2144,Settings!$B$31:$B$36,0))</f>
        <v/>
      </c>
      <c r="L2144" s="23">
        <f>J2144+K2144</f>
        <v/>
      </c>
      <c r="M2144" s="23">
        <f>MIN(L2144,Settings!$C$25)</f>
        <v/>
      </c>
      <c r="N2144" s="23">
        <f>IF(B2144="IT",L2144*Settings!$C$11+L2144*Settings!$C$12,M2144*Settings!$C$16+M2144*Settings!$C$17+L2144*Settings!$C$18+L2144*Settings!$C$19+L2144*Settings!$C$20+L2144*Settings!$C$21*Settings!$C$22)</f>
        <v/>
      </c>
      <c r="O2144" s="23">
        <f>IF(B2144="IT",J2144/Settings!$C$13,0)</f>
        <v/>
      </c>
      <c r="P2144" s="23">
        <f>L2144+N2144+O2144</f>
        <v/>
      </c>
    </row>
    <row r="2145">
      <c r="A2145" s="5" t="inlineStr">
        <is>
          <t>E03295</t>
        </is>
      </c>
      <c r="B2145" s="5" t="inlineStr">
        <is>
          <t>IT</t>
        </is>
      </c>
      <c r="C2145" s="5" t="inlineStr">
        <is>
          <t>Operations</t>
        </is>
      </c>
      <c r="D2145" s="5" t="inlineStr">
        <is>
          <t>L2</t>
        </is>
      </c>
      <c r="E2145" s="5" t="n">
        <v>1</v>
      </c>
      <c r="F2145" s="5" t="n">
        <v>30250</v>
      </c>
      <c r="G2145" s="41" t="n">
        <v>46161</v>
      </c>
      <c r="H2145" s="41" t="n"/>
      <c r="I2145" s="42">
        <f>IF(H2145="",DATE(2099,12,31),H2145)</f>
        <v/>
      </c>
      <c r="J2145" s="23">
        <f>F2145*E2145</f>
        <v/>
      </c>
      <c r="K2145" s="23">
        <f>J2145*INDEX(Settings!$C$31:$C$36,MATCH(D2145,Settings!$B$31:$B$36,0))</f>
        <v/>
      </c>
      <c r="L2145" s="23">
        <f>J2145+K2145</f>
        <v/>
      </c>
      <c r="M2145" s="23">
        <f>MIN(L2145,Settings!$C$25)</f>
        <v/>
      </c>
      <c r="N2145" s="23">
        <f>IF(B2145="IT",L2145*Settings!$C$11+L2145*Settings!$C$12,M2145*Settings!$C$16+M2145*Settings!$C$17+L2145*Settings!$C$18+L2145*Settings!$C$19+L2145*Settings!$C$20+L2145*Settings!$C$21*Settings!$C$22)</f>
        <v/>
      </c>
      <c r="O2145" s="23">
        <f>IF(B2145="IT",J2145/Settings!$C$13,0)</f>
        <v/>
      </c>
      <c r="P2145" s="23">
        <f>L2145+N2145+O2145</f>
        <v/>
      </c>
    </row>
    <row r="2146">
      <c r="A2146" s="5" t="inlineStr">
        <is>
          <t>E03297</t>
        </is>
      </c>
      <c r="B2146" s="5" t="inlineStr">
        <is>
          <t>PL</t>
        </is>
      </c>
      <c r="C2146" s="5" t="inlineStr">
        <is>
          <t>Tech</t>
        </is>
      </c>
      <c r="D2146" s="5" t="inlineStr">
        <is>
          <t>L2</t>
        </is>
      </c>
      <c r="E2146" s="5" t="n">
        <v>1</v>
      </c>
      <c r="F2146" s="5" t="n">
        <v>27750</v>
      </c>
      <c r="G2146" s="41" t="n">
        <v>45155</v>
      </c>
      <c r="H2146" s="41" t="n">
        <v>46072</v>
      </c>
      <c r="I2146" s="42">
        <f>IF(H2146="",DATE(2099,12,31),H2146)</f>
        <v/>
      </c>
      <c r="J2146" s="23">
        <f>F2146*E2146</f>
        <v/>
      </c>
      <c r="K2146" s="23">
        <f>J2146*INDEX(Settings!$C$31:$C$36,MATCH(D2146,Settings!$B$31:$B$36,0))</f>
        <v/>
      </c>
      <c r="L2146" s="23">
        <f>J2146+K2146</f>
        <v/>
      </c>
      <c r="M2146" s="23">
        <f>MIN(L2146,Settings!$C$25)</f>
        <v/>
      </c>
      <c r="N2146" s="23">
        <f>IF(B2146="IT",L2146*Settings!$C$11+L2146*Settings!$C$12,M2146*Settings!$C$16+M2146*Settings!$C$17+L2146*Settings!$C$18+L2146*Settings!$C$19+L2146*Settings!$C$20+L2146*Settings!$C$21*Settings!$C$22)</f>
        <v/>
      </c>
      <c r="O2146" s="23">
        <f>IF(B2146="IT",J2146/Settings!$C$13,0)</f>
        <v/>
      </c>
      <c r="P2146" s="23">
        <f>L2146+N2146+O2146</f>
        <v/>
      </c>
    </row>
    <row r="2147">
      <c r="A2147" s="5" t="inlineStr">
        <is>
          <t>E03298</t>
        </is>
      </c>
      <c r="B2147" s="5" t="inlineStr">
        <is>
          <t>PL</t>
        </is>
      </c>
      <c r="C2147" s="5" t="inlineStr">
        <is>
          <t>Tech</t>
        </is>
      </c>
      <c r="D2147" s="5" t="inlineStr">
        <is>
          <t>L4</t>
        </is>
      </c>
      <c r="E2147" s="5" t="n">
        <v>0.8</v>
      </c>
      <c r="F2147" s="5" t="n">
        <v>48700</v>
      </c>
      <c r="G2147" s="41" t="n">
        <v>43047</v>
      </c>
      <c r="H2147" s="41" t="n"/>
      <c r="I2147" s="42">
        <f>IF(H2147="",DATE(2099,12,31),H2147)</f>
        <v/>
      </c>
      <c r="J2147" s="23">
        <f>F2147*E2147</f>
        <v/>
      </c>
      <c r="K2147" s="23">
        <f>J2147*INDEX(Settings!$C$31:$C$36,MATCH(D2147,Settings!$B$31:$B$36,0))</f>
        <v/>
      </c>
      <c r="L2147" s="23">
        <f>J2147+K2147</f>
        <v/>
      </c>
      <c r="M2147" s="23">
        <f>MIN(L2147,Settings!$C$25)</f>
        <v/>
      </c>
      <c r="N2147" s="23">
        <f>IF(B2147="IT",L2147*Settings!$C$11+L2147*Settings!$C$12,M2147*Settings!$C$16+M2147*Settings!$C$17+L2147*Settings!$C$18+L2147*Settings!$C$19+L2147*Settings!$C$20+L2147*Settings!$C$21*Settings!$C$22)</f>
        <v/>
      </c>
      <c r="O2147" s="23">
        <f>IF(B2147="IT",J2147/Settings!$C$13,0)</f>
        <v/>
      </c>
      <c r="P2147" s="23">
        <f>L2147+N2147+O2147</f>
        <v/>
      </c>
    </row>
    <row r="2148">
      <c r="A2148" s="5" t="inlineStr">
        <is>
          <t>E03299</t>
        </is>
      </c>
      <c r="B2148" s="5" t="inlineStr">
        <is>
          <t>IT</t>
        </is>
      </c>
      <c r="C2148" s="5" t="inlineStr">
        <is>
          <t>Customer Service</t>
        </is>
      </c>
      <c r="D2148" s="5" t="inlineStr">
        <is>
          <t>L2</t>
        </is>
      </c>
      <c r="E2148" s="5" t="n">
        <v>1</v>
      </c>
      <c r="F2148" s="5" t="n">
        <v>31650</v>
      </c>
      <c r="G2148" s="41" t="n">
        <v>43580</v>
      </c>
      <c r="H2148" s="41" t="n">
        <v>46158</v>
      </c>
      <c r="I2148" s="42">
        <f>IF(H2148="",DATE(2099,12,31),H2148)</f>
        <v/>
      </c>
      <c r="J2148" s="23">
        <f>F2148*E2148</f>
        <v/>
      </c>
      <c r="K2148" s="23">
        <f>J2148*INDEX(Settings!$C$31:$C$36,MATCH(D2148,Settings!$B$31:$B$36,0))</f>
        <v/>
      </c>
      <c r="L2148" s="23">
        <f>J2148+K2148</f>
        <v/>
      </c>
      <c r="M2148" s="23">
        <f>MIN(L2148,Settings!$C$25)</f>
        <v/>
      </c>
      <c r="N2148" s="23">
        <f>IF(B2148="IT",L2148*Settings!$C$11+L2148*Settings!$C$12,M2148*Settings!$C$16+M2148*Settings!$C$17+L2148*Settings!$C$18+L2148*Settings!$C$19+L2148*Settings!$C$20+L2148*Settings!$C$21*Settings!$C$22)</f>
        <v/>
      </c>
      <c r="O2148" s="23">
        <f>IF(B2148="IT",J2148/Settings!$C$13,0)</f>
        <v/>
      </c>
      <c r="P2148" s="23">
        <f>L2148+N2148+O2148</f>
        <v/>
      </c>
    </row>
    <row r="2149">
      <c r="A2149" s="5" t="inlineStr">
        <is>
          <t>E03300</t>
        </is>
      </c>
      <c r="B2149" s="5" t="inlineStr">
        <is>
          <t>PL</t>
        </is>
      </c>
      <c r="C2149" s="5" t="inlineStr">
        <is>
          <t>Tech</t>
        </is>
      </c>
      <c r="D2149" s="5" t="inlineStr">
        <is>
          <t>L6</t>
        </is>
      </c>
      <c r="E2149" s="5" t="n">
        <v>1</v>
      </c>
      <c r="F2149" s="5" t="n">
        <v>122300</v>
      </c>
      <c r="G2149" s="41" t="n">
        <v>43755</v>
      </c>
      <c r="H2149" s="41" t="n"/>
      <c r="I2149" s="42">
        <f>IF(H2149="",DATE(2099,12,31),H2149)</f>
        <v/>
      </c>
      <c r="J2149" s="23">
        <f>F2149*E2149</f>
        <v/>
      </c>
      <c r="K2149" s="23">
        <f>J2149*INDEX(Settings!$C$31:$C$36,MATCH(D2149,Settings!$B$31:$B$36,0))</f>
        <v/>
      </c>
      <c r="L2149" s="23">
        <f>J2149+K2149</f>
        <v/>
      </c>
      <c r="M2149" s="23">
        <f>MIN(L2149,Settings!$C$25)</f>
        <v/>
      </c>
      <c r="N2149" s="23">
        <f>IF(B2149="IT",L2149*Settings!$C$11+L2149*Settings!$C$12,M2149*Settings!$C$16+M2149*Settings!$C$17+L2149*Settings!$C$18+L2149*Settings!$C$19+L2149*Settings!$C$20+L2149*Settings!$C$21*Settings!$C$22)</f>
        <v/>
      </c>
      <c r="O2149" s="23">
        <f>IF(B2149="IT",J2149/Settings!$C$13,0)</f>
        <v/>
      </c>
      <c r="P2149" s="23">
        <f>L2149+N2149+O2149</f>
        <v/>
      </c>
    </row>
    <row r="2150">
      <c r="A2150" s="5" t="inlineStr">
        <is>
          <t>E03303</t>
        </is>
      </c>
      <c r="B2150" s="5" t="inlineStr">
        <is>
          <t>PL</t>
        </is>
      </c>
      <c r="C2150" s="5" t="inlineStr">
        <is>
          <t>Finance</t>
        </is>
      </c>
      <c r="D2150" s="5" t="inlineStr">
        <is>
          <t>L1</t>
        </is>
      </c>
      <c r="E2150" s="5" t="n">
        <v>1</v>
      </c>
      <c r="F2150" s="5" t="n">
        <v>21150</v>
      </c>
      <c r="G2150" s="41" t="n">
        <v>45950</v>
      </c>
      <c r="H2150" s="41" t="n">
        <v>46106</v>
      </c>
      <c r="I2150" s="42">
        <f>IF(H2150="",DATE(2099,12,31),H2150)</f>
        <v/>
      </c>
      <c r="J2150" s="23">
        <f>F2150*E2150</f>
        <v/>
      </c>
      <c r="K2150" s="23">
        <f>J2150*INDEX(Settings!$C$31:$C$36,MATCH(D2150,Settings!$B$31:$B$36,0))</f>
        <v/>
      </c>
      <c r="L2150" s="23">
        <f>J2150+K2150</f>
        <v/>
      </c>
      <c r="M2150" s="23">
        <f>MIN(L2150,Settings!$C$25)</f>
        <v/>
      </c>
      <c r="N2150" s="23">
        <f>IF(B2150="IT",L2150*Settings!$C$11+L2150*Settings!$C$12,M2150*Settings!$C$16+M2150*Settings!$C$17+L2150*Settings!$C$18+L2150*Settings!$C$19+L2150*Settings!$C$20+L2150*Settings!$C$21*Settings!$C$22)</f>
        <v/>
      </c>
      <c r="O2150" s="23">
        <f>IF(B2150="IT",J2150/Settings!$C$13,0)</f>
        <v/>
      </c>
      <c r="P2150" s="23">
        <f>L2150+N2150+O2150</f>
        <v/>
      </c>
    </row>
    <row r="2151">
      <c r="A2151" s="5" t="inlineStr">
        <is>
          <t>E03304</t>
        </is>
      </c>
      <c r="B2151" s="5" t="inlineStr">
        <is>
          <t>IT</t>
        </is>
      </c>
      <c r="C2151" s="5" t="inlineStr">
        <is>
          <t>Operations</t>
        </is>
      </c>
      <c r="D2151" s="5" t="inlineStr">
        <is>
          <t>L3</t>
        </is>
      </c>
      <c r="E2151" s="5" t="n">
        <v>1</v>
      </c>
      <c r="F2151" s="5" t="n">
        <v>45000</v>
      </c>
      <c r="G2151" s="41" t="n">
        <v>45232</v>
      </c>
      <c r="H2151" s="41" t="n"/>
      <c r="I2151" s="42">
        <f>IF(H2151="",DATE(2099,12,31),H2151)</f>
        <v/>
      </c>
      <c r="J2151" s="23">
        <f>F2151*E2151</f>
        <v/>
      </c>
      <c r="K2151" s="23">
        <f>J2151*INDEX(Settings!$C$31:$C$36,MATCH(D2151,Settings!$B$31:$B$36,0))</f>
        <v/>
      </c>
      <c r="L2151" s="23">
        <f>J2151+K2151</f>
        <v/>
      </c>
      <c r="M2151" s="23">
        <f>MIN(L2151,Settings!$C$25)</f>
        <v/>
      </c>
      <c r="N2151" s="23">
        <f>IF(B2151="IT",L2151*Settings!$C$11+L2151*Settings!$C$12,M2151*Settings!$C$16+M2151*Settings!$C$17+L2151*Settings!$C$18+L2151*Settings!$C$19+L2151*Settings!$C$20+L2151*Settings!$C$21*Settings!$C$22)</f>
        <v/>
      </c>
      <c r="O2151" s="23">
        <f>IF(B2151="IT",J2151/Settings!$C$13,0)</f>
        <v/>
      </c>
      <c r="P2151" s="23">
        <f>L2151+N2151+O2151</f>
        <v/>
      </c>
    </row>
    <row r="2152">
      <c r="A2152" s="5" t="inlineStr">
        <is>
          <t>E03307</t>
        </is>
      </c>
      <c r="B2152" s="5" t="inlineStr">
        <is>
          <t>IT</t>
        </is>
      </c>
      <c r="C2152" s="5" t="inlineStr">
        <is>
          <t>HR</t>
        </is>
      </c>
      <c r="D2152" s="5" t="inlineStr">
        <is>
          <t>L6</t>
        </is>
      </c>
      <c r="E2152" s="5" t="n">
        <v>1</v>
      </c>
      <c r="F2152" s="5" t="n">
        <v>110750</v>
      </c>
      <c r="G2152" s="41" t="n">
        <v>45695</v>
      </c>
      <c r="H2152" s="41" t="n"/>
      <c r="I2152" s="42">
        <f>IF(H2152="",DATE(2099,12,31),H2152)</f>
        <v/>
      </c>
      <c r="J2152" s="23">
        <f>F2152*E2152</f>
        <v/>
      </c>
      <c r="K2152" s="23">
        <f>J2152*INDEX(Settings!$C$31:$C$36,MATCH(D2152,Settings!$B$31:$B$36,0))</f>
        <v/>
      </c>
      <c r="L2152" s="23">
        <f>J2152+K2152</f>
        <v/>
      </c>
      <c r="M2152" s="23">
        <f>MIN(L2152,Settings!$C$25)</f>
        <v/>
      </c>
      <c r="N2152" s="23">
        <f>IF(B2152="IT",L2152*Settings!$C$11+L2152*Settings!$C$12,M2152*Settings!$C$16+M2152*Settings!$C$17+L2152*Settings!$C$18+L2152*Settings!$C$19+L2152*Settings!$C$20+L2152*Settings!$C$21*Settings!$C$22)</f>
        <v/>
      </c>
      <c r="O2152" s="23">
        <f>IF(B2152="IT",J2152/Settings!$C$13,0)</f>
        <v/>
      </c>
      <c r="P2152" s="23">
        <f>L2152+N2152+O2152</f>
        <v/>
      </c>
    </row>
    <row r="2153">
      <c r="A2153" s="5" t="inlineStr">
        <is>
          <t>E03309</t>
        </is>
      </c>
      <c r="B2153" s="5" t="inlineStr">
        <is>
          <t>IT</t>
        </is>
      </c>
      <c r="C2153" s="5" t="inlineStr">
        <is>
          <t>Customer Service</t>
        </is>
      </c>
      <c r="D2153" s="5" t="inlineStr">
        <is>
          <t>L1</t>
        </is>
      </c>
      <c r="E2153" s="5" t="n">
        <v>1</v>
      </c>
      <c r="F2153" s="5" t="n">
        <v>25650</v>
      </c>
      <c r="G2153" s="41" t="n">
        <v>45868</v>
      </c>
      <c r="H2153" s="41" t="n"/>
      <c r="I2153" s="42">
        <f>IF(H2153="",DATE(2099,12,31),H2153)</f>
        <v/>
      </c>
      <c r="J2153" s="23">
        <f>F2153*E2153</f>
        <v/>
      </c>
      <c r="K2153" s="23">
        <f>J2153*INDEX(Settings!$C$31:$C$36,MATCH(D2153,Settings!$B$31:$B$36,0))</f>
        <v/>
      </c>
      <c r="L2153" s="23">
        <f>J2153+K2153</f>
        <v/>
      </c>
      <c r="M2153" s="23">
        <f>MIN(L2153,Settings!$C$25)</f>
        <v/>
      </c>
      <c r="N2153" s="23">
        <f>IF(B2153="IT",L2153*Settings!$C$11+L2153*Settings!$C$12,M2153*Settings!$C$16+M2153*Settings!$C$17+L2153*Settings!$C$18+L2153*Settings!$C$19+L2153*Settings!$C$20+L2153*Settings!$C$21*Settings!$C$22)</f>
        <v/>
      </c>
      <c r="O2153" s="23">
        <f>IF(B2153="IT",J2153/Settings!$C$13,0)</f>
        <v/>
      </c>
      <c r="P2153" s="23">
        <f>L2153+N2153+O2153</f>
        <v/>
      </c>
    </row>
    <row r="2154">
      <c r="A2154" s="5" t="inlineStr">
        <is>
          <t>E03311</t>
        </is>
      </c>
      <c r="B2154" s="5" t="inlineStr">
        <is>
          <t>PL</t>
        </is>
      </c>
      <c r="C2154" s="5" t="inlineStr">
        <is>
          <t>HR</t>
        </is>
      </c>
      <c r="D2154" s="5" t="inlineStr">
        <is>
          <t>L2</t>
        </is>
      </c>
      <c r="E2154" s="5" t="n">
        <v>1</v>
      </c>
      <c r="F2154" s="5" t="n">
        <v>23950</v>
      </c>
      <c r="G2154" s="41" t="n">
        <v>45827</v>
      </c>
      <c r="H2154" s="41" t="n">
        <v>45981</v>
      </c>
      <c r="I2154" s="42">
        <f>IF(H2154="",DATE(2099,12,31),H2154)</f>
        <v/>
      </c>
      <c r="J2154" s="23">
        <f>F2154*E2154</f>
        <v/>
      </c>
      <c r="K2154" s="23">
        <f>J2154*INDEX(Settings!$C$31:$C$36,MATCH(D2154,Settings!$B$31:$B$36,0))</f>
        <v/>
      </c>
      <c r="L2154" s="23">
        <f>J2154+K2154</f>
        <v/>
      </c>
      <c r="M2154" s="23">
        <f>MIN(L2154,Settings!$C$25)</f>
        <v/>
      </c>
      <c r="N2154" s="23">
        <f>IF(B2154="IT",L2154*Settings!$C$11+L2154*Settings!$C$12,M2154*Settings!$C$16+M2154*Settings!$C$17+L2154*Settings!$C$18+L2154*Settings!$C$19+L2154*Settings!$C$20+L2154*Settings!$C$21*Settings!$C$22)</f>
        <v/>
      </c>
      <c r="O2154" s="23">
        <f>IF(B2154="IT",J2154/Settings!$C$13,0)</f>
        <v/>
      </c>
      <c r="P2154" s="23">
        <f>L2154+N2154+O2154</f>
        <v/>
      </c>
    </row>
    <row r="2155">
      <c r="A2155" s="5" t="inlineStr">
        <is>
          <t>E03312</t>
        </is>
      </c>
      <c r="B2155" s="5" t="inlineStr">
        <is>
          <t>IT</t>
        </is>
      </c>
      <c r="C2155" s="5" t="inlineStr">
        <is>
          <t>Customer Service</t>
        </is>
      </c>
      <c r="D2155" s="5" t="inlineStr">
        <is>
          <t>L2</t>
        </is>
      </c>
      <c r="E2155" s="5" t="n">
        <v>1</v>
      </c>
      <c r="F2155" s="5" t="n">
        <v>24850</v>
      </c>
      <c r="G2155" s="41" t="n">
        <v>44298</v>
      </c>
      <c r="H2155" s="41" t="n">
        <v>45870</v>
      </c>
      <c r="I2155" s="42">
        <f>IF(H2155="",DATE(2099,12,31),H2155)</f>
        <v/>
      </c>
      <c r="J2155" s="23">
        <f>F2155*E2155</f>
        <v/>
      </c>
      <c r="K2155" s="23">
        <f>J2155*INDEX(Settings!$C$31:$C$36,MATCH(D2155,Settings!$B$31:$B$36,0))</f>
        <v/>
      </c>
      <c r="L2155" s="23">
        <f>J2155+K2155</f>
        <v/>
      </c>
      <c r="M2155" s="23">
        <f>MIN(L2155,Settings!$C$25)</f>
        <v/>
      </c>
      <c r="N2155" s="23">
        <f>IF(B2155="IT",L2155*Settings!$C$11+L2155*Settings!$C$12,M2155*Settings!$C$16+M2155*Settings!$C$17+L2155*Settings!$C$18+L2155*Settings!$C$19+L2155*Settings!$C$20+L2155*Settings!$C$21*Settings!$C$22)</f>
        <v/>
      </c>
      <c r="O2155" s="23">
        <f>IF(B2155="IT",J2155/Settings!$C$13,0)</f>
        <v/>
      </c>
      <c r="P2155" s="23">
        <f>L2155+N2155+O2155</f>
        <v/>
      </c>
    </row>
    <row r="2156">
      <c r="A2156" s="5" t="inlineStr">
        <is>
          <t>E03313</t>
        </is>
      </c>
      <c r="B2156" s="5" t="inlineStr">
        <is>
          <t>PL</t>
        </is>
      </c>
      <c r="C2156" s="5" t="inlineStr">
        <is>
          <t>Customer Service</t>
        </is>
      </c>
      <c r="D2156" s="5" t="inlineStr">
        <is>
          <t>L2</t>
        </is>
      </c>
      <c r="E2156" s="5" t="n">
        <v>1</v>
      </c>
      <c r="F2156" s="5" t="n">
        <v>23650</v>
      </c>
      <c r="G2156" s="41" t="n">
        <v>45117</v>
      </c>
      <c r="H2156" s="41" t="n"/>
      <c r="I2156" s="42">
        <f>IF(H2156="",DATE(2099,12,31),H2156)</f>
        <v/>
      </c>
      <c r="J2156" s="23">
        <f>F2156*E2156</f>
        <v/>
      </c>
      <c r="K2156" s="23">
        <f>J2156*INDEX(Settings!$C$31:$C$36,MATCH(D2156,Settings!$B$31:$B$36,0))</f>
        <v/>
      </c>
      <c r="L2156" s="23">
        <f>J2156+K2156</f>
        <v/>
      </c>
      <c r="M2156" s="23">
        <f>MIN(L2156,Settings!$C$25)</f>
        <v/>
      </c>
      <c r="N2156" s="23">
        <f>IF(B2156="IT",L2156*Settings!$C$11+L2156*Settings!$C$12,M2156*Settings!$C$16+M2156*Settings!$C$17+L2156*Settings!$C$18+L2156*Settings!$C$19+L2156*Settings!$C$20+L2156*Settings!$C$21*Settings!$C$22)</f>
        <v/>
      </c>
      <c r="O2156" s="23">
        <f>IF(B2156="IT",J2156/Settings!$C$13,0)</f>
        <v/>
      </c>
      <c r="P2156" s="23">
        <f>L2156+N2156+O2156</f>
        <v/>
      </c>
    </row>
    <row r="2157">
      <c r="A2157" s="5" t="inlineStr">
        <is>
          <t>E03315</t>
        </is>
      </c>
      <c r="B2157" s="5" t="inlineStr">
        <is>
          <t>PL</t>
        </is>
      </c>
      <c r="C2157" s="5" t="inlineStr">
        <is>
          <t>Customer Service</t>
        </is>
      </c>
      <c r="D2157" s="5" t="inlineStr">
        <is>
          <t>L6</t>
        </is>
      </c>
      <c r="E2157" s="5" t="n">
        <v>1</v>
      </c>
      <c r="F2157" s="5" t="n">
        <v>76550</v>
      </c>
      <c r="G2157" s="41" t="n">
        <v>45610</v>
      </c>
      <c r="H2157" s="41" t="n"/>
      <c r="I2157" s="42">
        <f>IF(H2157="",DATE(2099,12,31),H2157)</f>
        <v/>
      </c>
      <c r="J2157" s="23">
        <f>F2157*E2157</f>
        <v/>
      </c>
      <c r="K2157" s="23">
        <f>J2157*INDEX(Settings!$C$31:$C$36,MATCH(D2157,Settings!$B$31:$B$36,0))</f>
        <v/>
      </c>
      <c r="L2157" s="23">
        <f>J2157+K2157</f>
        <v/>
      </c>
      <c r="M2157" s="23">
        <f>MIN(L2157,Settings!$C$25)</f>
        <v/>
      </c>
      <c r="N2157" s="23">
        <f>IF(B2157="IT",L2157*Settings!$C$11+L2157*Settings!$C$12,M2157*Settings!$C$16+M2157*Settings!$C$17+L2157*Settings!$C$18+L2157*Settings!$C$19+L2157*Settings!$C$20+L2157*Settings!$C$21*Settings!$C$22)</f>
        <v/>
      </c>
      <c r="O2157" s="23">
        <f>IF(B2157="IT",J2157/Settings!$C$13,0)</f>
        <v/>
      </c>
      <c r="P2157" s="23">
        <f>L2157+N2157+O2157</f>
        <v/>
      </c>
    </row>
    <row r="2158">
      <c r="A2158" s="5" t="inlineStr">
        <is>
          <t>E03316</t>
        </is>
      </c>
      <c r="B2158" s="5" t="inlineStr">
        <is>
          <t>IT</t>
        </is>
      </c>
      <c r="C2158" s="5" t="inlineStr">
        <is>
          <t>Customer Service</t>
        </is>
      </c>
      <c r="D2158" s="5" t="inlineStr">
        <is>
          <t>L1</t>
        </is>
      </c>
      <c r="E2158" s="5" t="n">
        <v>0.8</v>
      </c>
      <c r="F2158" s="5" t="n">
        <v>19400</v>
      </c>
      <c r="G2158" s="41" t="n">
        <v>45550</v>
      </c>
      <c r="H2158" s="41" t="n"/>
      <c r="I2158" s="42">
        <f>IF(H2158="",DATE(2099,12,31),H2158)</f>
        <v/>
      </c>
      <c r="J2158" s="23">
        <f>F2158*E2158</f>
        <v/>
      </c>
      <c r="K2158" s="23">
        <f>J2158*INDEX(Settings!$C$31:$C$36,MATCH(D2158,Settings!$B$31:$B$36,0))</f>
        <v/>
      </c>
      <c r="L2158" s="23">
        <f>J2158+K2158</f>
        <v/>
      </c>
      <c r="M2158" s="23">
        <f>MIN(L2158,Settings!$C$25)</f>
        <v/>
      </c>
      <c r="N2158" s="23">
        <f>IF(B2158="IT",L2158*Settings!$C$11+L2158*Settings!$C$12,M2158*Settings!$C$16+M2158*Settings!$C$17+L2158*Settings!$C$18+L2158*Settings!$C$19+L2158*Settings!$C$20+L2158*Settings!$C$21*Settings!$C$22)</f>
        <v/>
      </c>
      <c r="O2158" s="23">
        <f>IF(B2158="IT",J2158/Settings!$C$13,0)</f>
        <v/>
      </c>
      <c r="P2158" s="23">
        <f>L2158+N2158+O2158</f>
        <v/>
      </c>
    </row>
    <row r="2159">
      <c r="A2159" s="5" t="inlineStr">
        <is>
          <t>E03317</t>
        </is>
      </c>
      <c r="B2159" s="5" t="inlineStr">
        <is>
          <t>PL</t>
        </is>
      </c>
      <c r="C2159" s="5" t="inlineStr">
        <is>
          <t>Finance</t>
        </is>
      </c>
      <c r="D2159" s="5" t="inlineStr">
        <is>
          <t>L5</t>
        </is>
      </c>
      <c r="E2159" s="5" t="n">
        <v>1</v>
      </c>
      <c r="F2159" s="5" t="n">
        <v>60950</v>
      </c>
      <c r="G2159" s="41" t="n">
        <v>44983</v>
      </c>
      <c r="H2159" s="41" t="n"/>
      <c r="I2159" s="42">
        <f>IF(H2159="",DATE(2099,12,31),H2159)</f>
        <v/>
      </c>
      <c r="J2159" s="23">
        <f>F2159*E2159</f>
        <v/>
      </c>
      <c r="K2159" s="23">
        <f>J2159*INDEX(Settings!$C$31:$C$36,MATCH(D2159,Settings!$B$31:$B$36,0))</f>
        <v/>
      </c>
      <c r="L2159" s="23">
        <f>J2159+K2159</f>
        <v/>
      </c>
      <c r="M2159" s="23">
        <f>MIN(L2159,Settings!$C$25)</f>
        <v/>
      </c>
      <c r="N2159" s="23">
        <f>IF(B2159="IT",L2159*Settings!$C$11+L2159*Settings!$C$12,M2159*Settings!$C$16+M2159*Settings!$C$17+L2159*Settings!$C$18+L2159*Settings!$C$19+L2159*Settings!$C$20+L2159*Settings!$C$21*Settings!$C$22)</f>
        <v/>
      </c>
      <c r="O2159" s="23">
        <f>IF(B2159="IT",J2159/Settings!$C$13,0)</f>
        <v/>
      </c>
      <c r="P2159" s="23">
        <f>L2159+N2159+O2159</f>
        <v/>
      </c>
    </row>
    <row r="2160">
      <c r="A2160" s="5" t="inlineStr">
        <is>
          <t>E03318</t>
        </is>
      </c>
      <c r="B2160" s="5" t="inlineStr">
        <is>
          <t>IT</t>
        </is>
      </c>
      <c r="C2160" s="5" t="inlineStr">
        <is>
          <t>Customer Service</t>
        </is>
      </c>
      <c r="D2160" s="5" t="inlineStr">
        <is>
          <t>L6</t>
        </is>
      </c>
      <c r="E2160" s="5" t="n">
        <v>1</v>
      </c>
      <c r="F2160" s="5" t="n">
        <v>90900</v>
      </c>
      <c r="G2160" s="41" t="n">
        <v>45798</v>
      </c>
      <c r="H2160" s="41" t="n"/>
      <c r="I2160" s="42">
        <f>IF(H2160="",DATE(2099,12,31),H2160)</f>
        <v/>
      </c>
      <c r="J2160" s="23">
        <f>F2160*E2160</f>
        <v/>
      </c>
      <c r="K2160" s="23">
        <f>J2160*INDEX(Settings!$C$31:$C$36,MATCH(D2160,Settings!$B$31:$B$36,0))</f>
        <v/>
      </c>
      <c r="L2160" s="23">
        <f>J2160+K2160</f>
        <v/>
      </c>
      <c r="M2160" s="23">
        <f>MIN(L2160,Settings!$C$25)</f>
        <v/>
      </c>
      <c r="N2160" s="23">
        <f>IF(B2160="IT",L2160*Settings!$C$11+L2160*Settings!$C$12,M2160*Settings!$C$16+M2160*Settings!$C$17+L2160*Settings!$C$18+L2160*Settings!$C$19+L2160*Settings!$C$20+L2160*Settings!$C$21*Settings!$C$22)</f>
        <v/>
      </c>
      <c r="O2160" s="23">
        <f>IF(B2160="IT",J2160/Settings!$C$13,0)</f>
        <v/>
      </c>
      <c r="P2160" s="23">
        <f>L2160+N2160+O2160</f>
        <v/>
      </c>
    </row>
    <row r="2161">
      <c r="A2161" s="5" t="inlineStr">
        <is>
          <t>E03320</t>
        </is>
      </c>
      <c r="B2161" s="5" t="inlineStr">
        <is>
          <t>PL</t>
        </is>
      </c>
      <c r="C2161" s="5" t="inlineStr">
        <is>
          <t>HR</t>
        </is>
      </c>
      <c r="D2161" s="5" t="inlineStr">
        <is>
          <t>L4</t>
        </is>
      </c>
      <c r="E2161" s="5" t="n">
        <v>0.8</v>
      </c>
      <c r="F2161" s="5" t="n">
        <v>43450</v>
      </c>
      <c r="G2161" s="41" t="n">
        <v>45490</v>
      </c>
      <c r="H2161" s="41" t="n"/>
      <c r="I2161" s="42">
        <f>IF(H2161="",DATE(2099,12,31),H2161)</f>
        <v/>
      </c>
      <c r="J2161" s="23">
        <f>F2161*E2161</f>
        <v/>
      </c>
      <c r="K2161" s="23">
        <f>J2161*INDEX(Settings!$C$31:$C$36,MATCH(D2161,Settings!$B$31:$B$36,0))</f>
        <v/>
      </c>
      <c r="L2161" s="23">
        <f>J2161+K2161</f>
        <v/>
      </c>
      <c r="M2161" s="23">
        <f>MIN(L2161,Settings!$C$25)</f>
        <v/>
      </c>
      <c r="N2161" s="23">
        <f>IF(B2161="IT",L2161*Settings!$C$11+L2161*Settings!$C$12,M2161*Settings!$C$16+M2161*Settings!$C$17+L2161*Settings!$C$18+L2161*Settings!$C$19+L2161*Settings!$C$20+L2161*Settings!$C$21*Settings!$C$22)</f>
        <v/>
      </c>
      <c r="O2161" s="23">
        <f>IF(B2161="IT",J2161/Settings!$C$13,0)</f>
        <v/>
      </c>
      <c r="P2161" s="23">
        <f>L2161+N2161+O2161</f>
        <v/>
      </c>
    </row>
    <row r="2162">
      <c r="A2162" s="5" t="inlineStr">
        <is>
          <t>E03321</t>
        </is>
      </c>
      <c r="B2162" s="5" t="inlineStr">
        <is>
          <t>PL</t>
        </is>
      </c>
      <c r="C2162" s="5" t="inlineStr">
        <is>
          <t>HR</t>
        </is>
      </c>
      <c r="D2162" s="5" t="inlineStr">
        <is>
          <t>L1</t>
        </is>
      </c>
      <c r="E2162" s="5" t="n">
        <v>0.8</v>
      </c>
      <c r="F2162" s="5" t="n">
        <v>24850</v>
      </c>
      <c r="G2162" s="41" t="n">
        <v>44872</v>
      </c>
      <c r="H2162" s="41" t="n"/>
      <c r="I2162" s="42">
        <f>IF(H2162="",DATE(2099,12,31),H2162)</f>
        <v/>
      </c>
      <c r="J2162" s="23">
        <f>F2162*E2162</f>
        <v/>
      </c>
      <c r="K2162" s="23">
        <f>J2162*INDEX(Settings!$C$31:$C$36,MATCH(D2162,Settings!$B$31:$B$36,0))</f>
        <v/>
      </c>
      <c r="L2162" s="23">
        <f>J2162+K2162</f>
        <v/>
      </c>
      <c r="M2162" s="23">
        <f>MIN(L2162,Settings!$C$25)</f>
        <v/>
      </c>
      <c r="N2162" s="23">
        <f>IF(B2162="IT",L2162*Settings!$C$11+L2162*Settings!$C$12,M2162*Settings!$C$16+M2162*Settings!$C$17+L2162*Settings!$C$18+L2162*Settings!$C$19+L2162*Settings!$C$20+L2162*Settings!$C$21*Settings!$C$22)</f>
        <v/>
      </c>
      <c r="O2162" s="23">
        <f>IF(B2162="IT",J2162/Settings!$C$13,0)</f>
        <v/>
      </c>
      <c r="P2162" s="23">
        <f>L2162+N2162+O2162</f>
        <v/>
      </c>
    </row>
    <row r="2163">
      <c r="A2163" s="5" t="inlineStr">
        <is>
          <t>E03325</t>
        </is>
      </c>
      <c r="B2163" s="5" t="inlineStr">
        <is>
          <t>PL</t>
        </is>
      </c>
      <c r="C2163" s="5" t="inlineStr">
        <is>
          <t>Tech</t>
        </is>
      </c>
      <c r="D2163" s="5" t="inlineStr">
        <is>
          <t>L1</t>
        </is>
      </c>
      <c r="E2163" s="5" t="n">
        <v>1</v>
      </c>
      <c r="F2163" s="5" t="n">
        <v>28850</v>
      </c>
      <c r="G2163" s="41" t="n">
        <v>45211</v>
      </c>
      <c r="H2163" s="41" t="n"/>
      <c r="I2163" s="42">
        <f>IF(H2163="",DATE(2099,12,31),H2163)</f>
        <v/>
      </c>
      <c r="J2163" s="23">
        <f>F2163*E2163</f>
        <v/>
      </c>
      <c r="K2163" s="23">
        <f>J2163*INDEX(Settings!$C$31:$C$36,MATCH(D2163,Settings!$B$31:$B$36,0))</f>
        <v/>
      </c>
      <c r="L2163" s="23">
        <f>J2163+K2163</f>
        <v/>
      </c>
      <c r="M2163" s="23">
        <f>MIN(L2163,Settings!$C$25)</f>
        <v/>
      </c>
      <c r="N2163" s="23">
        <f>IF(B2163="IT",L2163*Settings!$C$11+L2163*Settings!$C$12,M2163*Settings!$C$16+M2163*Settings!$C$17+L2163*Settings!$C$18+L2163*Settings!$C$19+L2163*Settings!$C$20+L2163*Settings!$C$21*Settings!$C$22)</f>
        <v/>
      </c>
      <c r="O2163" s="23">
        <f>IF(B2163="IT",J2163/Settings!$C$13,0)</f>
        <v/>
      </c>
      <c r="P2163" s="23">
        <f>L2163+N2163+O2163</f>
        <v/>
      </c>
    </row>
    <row r="2164">
      <c r="A2164" s="5" t="inlineStr">
        <is>
          <t>E03326</t>
        </is>
      </c>
      <c r="B2164" s="5" t="inlineStr">
        <is>
          <t>PL</t>
        </is>
      </c>
      <c r="C2164" s="5" t="inlineStr">
        <is>
          <t>Operations</t>
        </is>
      </c>
      <c r="D2164" s="5" t="inlineStr">
        <is>
          <t>L1</t>
        </is>
      </c>
      <c r="E2164" s="5" t="n">
        <v>0.8</v>
      </c>
      <c r="F2164" s="5" t="n">
        <v>18150</v>
      </c>
      <c r="G2164" s="41" t="n">
        <v>45926</v>
      </c>
      <c r="H2164" s="41" t="n">
        <v>46192</v>
      </c>
      <c r="I2164" s="42">
        <f>IF(H2164="",DATE(2099,12,31),H2164)</f>
        <v/>
      </c>
      <c r="J2164" s="23">
        <f>F2164*E2164</f>
        <v/>
      </c>
      <c r="K2164" s="23">
        <f>J2164*INDEX(Settings!$C$31:$C$36,MATCH(D2164,Settings!$B$31:$B$36,0))</f>
        <v/>
      </c>
      <c r="L2164" s="23">
        <f>J2164+K2164</f>
        <v/>
      </c>
      <c r="M2164" s="23">
        <f>MIN(L2164,Settings!$C$25)</f>
        <v/>
      </c>
      <c r="N2164" s="23">
        <f>IF(B2164="IT",L2164*Settings!$C$11+L2164*Settings!$C$12,M2164*Settings!$C$16+M2164*Settings!$C$17+L2164*Settings!$C$18+L2164*Settings!$C$19+L2164*Settings!$C$20+L2164*Settings!$C$21*Settings!$C$22)</f>
        <v/>
      </c>
      <c r="O2164" s="23">
        <f>IF(B2164="IT",J2164/Settings!$C$13,0)</f>
        <v/>
      </c>
      <c r="P2164" s="23">
        <f>L2164+N2164+O2164</f>
        <v/>
      </c>
    </row>
    <row r="2165">
      <c r="A2165" s="5" t="inlineStr">
        <is>
          <t>E03329</t>
        </is>
      </c>
      <c r="B2165" s="5" t="inlineStr">
        <is>
          <t>IT</t>
        </is>
      </c>
      <c r="C2165" s="5" t="inlineStr">
        <is>
          <t>Customer Service</t>
        </is>
      </c>
      <c r="D2165" s="5" t="inlineStr">
        <is>
          <t>L2</t>
        </is>
      </c>
      <c r="E2165" s="5" t="n">
        <v>1</v>
      </c>
      <c r="F2165" s="5" t="n">
        <v>28100</v>
      </c>
      <c r="G2165" s="41" t="n">
        <v>44301</v>
      </c>
      <c r="H2165" s="41" t="n"/>
      <c r="I2165" s="42">
        <f>IF(H2165="",DATE(2099,12,31),H2165)</f>
        <v/>
      </c>
      <c r="J2165" s="23">
        <f>F2165*E2165</f>
        <v/>
      </c>
      <c r="K2165" s="23">
        <f>J2165*INDEX(Settings!$C$31:$C$36,MATCH(D2165,Settings!$B$31:$B$36,0))</f>
        <v/>
      </c>
      <c r="L2165" s="23">
        <f>J2165+K2165</f>
        <v/>
      </c>
      <c r="M2165" s="23">
        <f>MIN(L2165,Settings!$C$25)</f>
        <v/>
      </c>
      <c r="N2165" s="23">
        <f>IF(B2165="IT",L2165*Settings!$C$11+L2165*Settings!$C$12,M2165*Settings!$C$16+M2165*Settings!$C$17+L2165*Settings!$C$18+L2165*Settings!$C$19+L2165*Settings!$C$20+L2165*Settings!$C$21*Settings!$C$22)</f>
        <v/>
      </c>
      <c r="O2165" s="23">
        <f>IF(B2165="IT",J2165/Settings!$C$13,0)</f>
        <v/>
      </c>
      <c r="P2165" s="23">
        <f>L2165+N2165+O2165</f>
        <v/>
      </c>
    </row>
    <row r="2166">
      <c r="A2166" s="5" t="inlineStr">
        <is>
          <t>E03330</t>
        </is>
      </c>
      <c r="B2166" s="5" t="inlineStr">
        <is>
          <t>PL</t>
        </is>
      </c>
      <c r="C2166" s="5" t="inlineStr">
        <is>
          <t>Tech</t>
        </is>
      </c>
      <c r="D2166" s="5" t="inlineStr">
        <is>
          <t>L4</t>
        </is>
      </c>
      <c r="E2166" s="5" t="n">
        <v>1</v>
      </c>
      <c r="F2166" s="5" t="n">
        <v>58600</v>
      </c>
      <c r="G2166" s="41" t="n">
        <v>45266</v>
      </c>
      <c r="H2166" s="41" t="n"/>
      <c r="I2166" s="42">
        <f>IF(H2166="",DATE(2099,12,31),H2166)</f>
        <v/>
      </c>
      <c r="J2166" s="23">
        <f>F2166*E2166</f>
        <v/>
      </c>
      <c r="K2166" s="23">
        <f>J2166*INDEX(Settings!$C$31:$C$36,MATCH(D2166,Settings!$B$31:$B$36,0))</f>
        <v/>
      </c>
      <c r="L2166" s="23">
        <f>J2166+K2166</f>
        <v/>
      </c>
      <c r="M2166" s="23">
        <f>MIN(L2166,Settings!$C$25)</f>
        <v/>
      </c>
      <c r="N2166" s="23">
        <f>IF(B2166="IT",L2166*Settings!$C$11+L2166*Settings!$C$12,M2166*Settings!$C$16+M2166*Settings!$C$17+L2166*Settings!$C$18+L2166*Settings!$C$19+L2166*Settings!$C$20+L2166*Settings!$C$21*Settings!$C$22)</f>
        <v/>
      </c>
      <c r="O2166" s="23">
        <f>IF(B2166="IT",J2166/Settings!$C$13,0)</f>
        <v/>
      </c>
      <c r="P2166" s="23">
        <f>L2166+N2166+O2166</f>
        <v/>
      </c>
    </row>
    <row r="2167">
      <c r="A2167" s="5" t="inlineStr">
        <is>
          <t>E03331</t>
        </is>
      </c>
      <c r="B2167" s="5" t="inlineStr">
        <is>
          <t>IT</t>
        </is>
      </c>
      <c r="C2167" s="5" t="inlineStr">
        <is>
          <t>Customer Service</t>
        </is>
      </c>
      <c r="D2167" s="5" t="inlineStr">
        <is>
          <t>L3</t>
        </is>
      </c>
      <c r="E2167" s="5" t="n">
        <v>1</v>
      </c>
      <c r="F2167" s="5" t="n">
        <v>36900</v>
      </c>
      <c r="G2167" s="41" t="n">
        <v>45847</v>
      </c>
      <c r="H2167" s="41" t="n"/>
      <c r="I2167" s="42">
        <f>IF(H2167="",DATE(2099,12,31),H2167)</f>
        <v/>
      </c>
      <c r="J2167" s="23">
        <f>F2167*E2167</f>
        <v/>
      </c>
      <c r="K2167" s="23">
        <f>J2167*INDEX(Settings!$C$31:$C$36,MATCH(D2167,Settings!$B$31:$B$36,0))</f>
        <v/>
      </c>
      <c r="L2167" s="23">
        <f>J2167+K2167</f>
        <v/>
      </c>
      <c r="M2167" s="23">
        <f>MIN(L2167,Settings!$C$25)</f>
        <v/>
      </c>
      <c r="N2167" s="23">
        <f>IF(B2167="IT",L2167*Settings!$C$11+L2167*Settings!$C$12,M2167*Settings!$C$16+M2167*Settings!$C$17+L2167*Settings!$C$18+L2167*Settings!$C$19+L2167*Settings!$C$20+L2167*Settings!$C$21*Settings!$C$22)</f>
        <v/>
      </c>
      <c r="O2167" s="23">
        <f>IF(B2167="IT",J2167/Settings!$C$13,0)</f>
        <v/>
      </c>
      <c r="P2167" s="23">
        <f>L2167+N2167+O2167</f>
        <v/>
      </c>
    </row>
    <row r="2168">
      <c r="A2168" s="5" t="inlineStr">
        <is>
          <t>E03332</t>
        </is>
      </c>
      <c r="B2168" s="5" t="inlineStr">
        <is>
          <t>IT</t>
        </is>
      </c>
      <c r="C2168" s="5" t="inlineStr">
        <is>
          <t>Sales</t>
        </is>
      </c>
      <c r="D2168" s="5" t="inlineStr">
        <is>
          <t>L1</t>
        </is>
      </c>
      <c r="E2168" s="5" t="n">
        <v>0.8</v>
      </c>
      <c r="F2168" s="5" t="n">
        <v>22800</v>
      </c>
      <c r="G2168" s="41" t="n">
        <v>45976</v>
      </c>
      <c r="H2168" s="41" t="n"/>
      <c r="I2168" s="42">
        <f>IF(H2168="",DATE(2099,12,31),H2168)</f>
        <v/>
      </c>
      <c r="J2168" s="23">
        <f>F2168*E2168</f>
        <v/>
      </c>
      <c r="K2168" s="23">
        <f>J2168*INDEX(Settings!$C$31:$C$36,MATCH(D2168,Settings!$B$31:$B$36,0))</f>
        <v/>
      </c>
      <c r="L2168" s="23">
        <f>J2168+K2168</f>
        <v/>
      </c>
      <c r="M2168" s="23">
        <f>MIN(L2168,Settings!$C$25)</f>
        <v/>
      </c>
      <c r="N2168" s="23">
        <f>IF(B2168="IT",L2168*Settings!$C$11+L2168*Settings!$C$12,M2168*Settings!$C$16+M2168*Settings!$C$17+L2168*Settings!$C$18+L2168*Settings!$C$19+L2168*Settings!$C$20+L2168*Settings!$C$21*Settings!$C$22)</f>
        <v/>
      </c>
      <c r="O2168" s="23">
        <f>IF(B2168="IT",J2168/Settings!$C$13,0)</f>
        <v/>
      </c>
      <c r="P2168" s="23">
        <f>L2168+N2168+O2168</f>
        <v/>
      </c>
    </row>
    <row r="2169">
      <c r="A2169" s="5" t="inlineStr">
        <is>
          <t>E03334</t>
        </is>
      </c>
      <c r="B2169" s="5" t="inlineStr">
        <is>
          <t>IT</t>
        </is>
      </c>
      <c r="C2169" s="5" t="inlineStr">
        <is>
          <t>Finance</t>
        </is>
      </c>
      <c r="D2169" s="5" t="inlineStr">
        <is>
          <t>L1</t>
        </is>
      </c>
      <c r="E2169" s="5" t="n">
        <v>1</v>
      </c>
      <c r="F2169" s="5" t="n">
        <v>27150</v>
      </c>
      <c r="G2169" s="41" t="n">
        <v>45883</v>
      </c>
      <c r="H2169" s="41" t="n"/>
      <c r="I2169" s="42">
        <f>IF(H2169="",DATE(2099,12,31),H2169)</f>
        <v/>
      </c>
      <c r="J2169" s="23">
        <f>F2169*E2169</f>
        <v/>
      </c>
      <c r="K2169" s="23">
        <f>J2169*INDEX(Settings!$C$31:$C$36,MATCH(D2169,Settings!$B$31:$B$36,0))</f>
        <v/>
      </c>
      <c r="L2169" s="23">
        <f>J2169+K2169</f>
        <v/>
      </c>
      <c r="M2169" s="23">
        <f>MIN(L2169,Settings!$C$25)</f>
        <v/>
      </c>
      <c r="N2169" s="23">
        <f>IF(B2169="IT",L2169*Settings!$C$11+L2169*Settings!$C$12,M2169*Settings!$C$16+M2169*Settings!$C$17+L2169*Settings!$C$18+L2169*Settings!$C$19+L2169*Settings!$C$20+L2169*Settings!$C$21*Settings!$C$22)</f>
        <v/>
      </c>
      <c r="O2169" s="23">
        <f>IF(B2169="IT",J2169/Settings!$C$13,0)</f>
        <v/>
      </c>
      <c r="P2169" s="23">
        <f>L2169+N2169+O2169</f>
        <v/>
      </c>
    </row>
    <row r="2170">
      <c r="A2170" s="5" t="inlineStr">
        <is>
          <t>E03340</t>
        </is>
      </c>
      <c r="B2170" s="5" t="inlineStr">
        <is>
          <t>IT</t>
        </is>
      </c>
      <c r="C2170" s="5" t="inlineStr">
        <is>
          <t>Operations</t>
        </is>
      </c>
      <c r="D2170" s="5" t="inlineStr">
        <is>
          <t>L2</t>
        </is>
      </c>
      <c r="E2170" s="5" t="n">
        <v>1</v>
      </c>
      <c r="F2170" s="5" t="n">
        <v>29950</v>
      </c>
      <c r="G2170" s="41" t="n">
        <v>44696</v>
      </c>
      <c r="H2170" s="41" t="n"/>
      <c r="I2170" s="42">
        <f>IF(H2170="",DATE(2099,12,31),H2170)</f>
        <v/>
      </c>
      <c r="J2170" s="23">
        <f>F2170*E2170</f>
        <v/>
      </c>
      <c r="K2170" s="23">
        <f>J2170*INDEX(Settings!$C$31:$C$36,MATCH(D2170,Settings!$B$31:$B$36,0))</f>
        <v/>
      </c>
      <c r="L2170" s="23">
        <f>J2170+K2170</f>
        <v/>
      </c>
      <c r="M2170" s="23">
        <f>MIN(L2170,Settings!$C$25)</f>
        <v/>
      </c>
      <c r="N2170" s="23">
        <f>IF(B2170="IT",L2170*Settings!$C$11+L2170*Settings!$C$12,M2170*Settings!$C$16+M2170*Settings!$C$17+L2170*Settings!$C$18+L2170*Settings!$C$19+L2170*Settings!$C$20+L2170*Settings!$C$21*Settings!$C$22)</f>
        <v/>
      </c>
      <c r="O2170" s="23">
        <f>IF(B2170="IT",J2170/Settings!$C$13,0)</f>
        <v/>
      </c>
      <c r="P2170" s="23">
        <f>L2170+N2170+O2170</f>
        <v/>
      </c>
    </row>
    <row r="2171">
      <c r="A2171" s="5" t="inlineStr">
        <is>
          <t>E03341</t>
        </is>
      </c>
      <c r="B2171" s="5" t="inlineStr">
        <is>
          <t>PL</t>
        </is>
      </c>
      <c r="C2171" s="5" t="inlineStr">
        <is>
          <t>Customer Service</t>
        </is>
      </c>
      <c r="D2171" s="5" t="inlineStr">
        <is>
          <t>L5</t>
        </is>
      </c>
      <c r="E2171" s="5" t="n">
        <v>1</v>
      </c>
      <c r="F2171" s="5" t="n">
        <v>50950</v>
      </c>
      <c r="G2171" s="41" t="n">
        <v>43936</v>
      </c>
      <c r="H2171" s="41" t="n"/>
      <c r="I2171" s="42">
        <f>IF(H2171="",DATE(2099,12,31),H2171)</f>
        <v/>
      </c>
      <c r="J2171" s="23">
        <f>F2171*E2171</f>
        <v/>
      </c>
      <c r="K2171" s="23">
        <f>J2171*INDEX(Settings!$C$31:$C$36,MATCH(D2171,Settings!$B$31:$B$36,0))</f>
        <v/>
      </c>
      <c r="L2171" s="23">
        <f>J2171+K2171</f>
        <v/>
      </c>
      <c r="M2171" s="23">
        <f>MIN(L2171,Settings!$C$25)</f>
        <v/>
      </c>
      <c r="N2171" s="23">
        <f>IF(B2171="IT",L2171*Settings!$C$11+L2171*Settings!$C$12,M2171*Settings!$C$16+M2171*Settings!$C$17+L2171*Settings!$C$18+L2171*Settings!$C$19+L2171*Settings!$C$20+L2171*Settings!$C$21*Settings!$C$22)</f>
        <v/>
      </c>
      <c r="O2171" s="23">
        <f>IF(B2171="IT",J2171/Settings!$C$13,0)</f>
        <v/>
      </c>
      <c r="P2171" s="23">
        <f>L2171+N2171+O2171</f>
        <v/>
      </c>
    </row>
    <row r="2172">
      <c r="A2172" s="5" t="inlineStr">
        <is>
          <t>E03346</t>
        </is>
      </c>
      <c r="B2172" s="5" t="inlineStr">
        <is>
          <t>PL</t>
        </is>
      </c>
      <c r="C2172" s="5" t="inlineStr">
        <is>
          <t>Finance</t>
        </is>
      </c>
      <c r="D2172" s="5" t="inlineStr">
        <is>
          <t>L5</t>
        </is>
      </c>
      <c r="E2172" s="5" t="n">
        <v>1</v>
      </c>
      <c r="F2172" s="5" t="n">
        <v>68850</v>
      </c>
      <c r="G2172" s="41" t="n">
        <v>44187</v>
      </c>
      <c r="H2172" s="41" t="n"/>
      <c r="I2172" s="42">
        <f>IF(H2172="",DATE(2099,12,31),H2172)</f>
        <v/>
      </c>
      <c r="J2172" s="23">
        <f>F2172*E2172</f>
        <v/>
      </c>
      <c r="K2172" s="23">
        <f>J2172*INDEX(Settings!$C$31:$C$36,MATCH(D2172,Settings!$B$31:$B$36,0))</f>
        <v/>
      </c>
      <c r="L2172" s="23">
        <f>J2172+K2172</f>
        <v/>
      </c>
      <c r="M2172" s="23">
        <f>MIN(L2172,Settings!$C$25)</f>
        <v/>
      </c>
      <c r="N2172" s="23">
        <f>IF(B2172="IT",L2172*Settings!$C$11+L2172*Settings!$C$12,M2172*Settings!$C$16+M2172*Settings!$C$17+L2172*Settings!$C$18+L2172*Settings!$C$19+L2172*Settings!$C$20+L2172*Settings!$C$21*Settings!$C$22)</f>
        <v/>
      </c>
      <c r="O2172" s="23">
        <f>IF(B2172="IT",J2172/Settings!$C$13,0)</f>
        <v/>
      </c>
      <c r="P2172" s="23">
        <f>L2172+N2172+O2172</f>
        <v/>
      </c>
    </row>
    <row r="2173">
      <c r="A2173" s="5" t="inlineStr">
        <is>
          <t>E03348</t>
        </is>
      </c>
      <c r="B2173" s="5" t="inlineStr">
        <is>
          <t>IT</t>
        </is>
      </c>
      <c r="C2173" s="5" t="inlineStr">
        <is>
          <t>Operations</t>
        </is>
      </c>
      <c r="D2173" s="5" t="inlineStr">
        <is>
          <t>L3</t>
        </is>
      </c>
      <c r="E2173" s="5" t="n">
        <v>1</v>
      </c>
      <c r="F2173" s="5" t="n">
        <v>39200</v>
      </c>
      <c r="G2173" s="41" t="n">
        <v>44503</v>
      </c>
      <c r="H2173" s="41" t="n"/>
      <c r="I2173" s="42">
        <f>IF(H2173="",DATE(2099,12,31),H2173)</f>
        <v/>
      </c>
      <c r="J2173" s="23">
        <f>F2173*E2173</f>
        <v/>
      </c>
      <c r="K2173" s="23">
        <f>J2173*INDEX(Settings!$C$31:$C$36,MATCH(D2173,Settings!$B$31:$B$36,0))</f>
        <v/>
      </c>
      <c r="L2173" s="23">
        <f>J2173+K2173</f>
        <v/>
      </c>
      <c r="M2173" s="23">
        <f>MIN(L2173,Settings!$C$25)</f>
        <v/>
      </c>
      <c r="N2173" s="23">
        <f>IF(B2173="IT",L2173*Settings!$C$11+L2173*Settings!$C$12,M2173*Settings!$C$16+M2173*Settings!$C$17+L2173*Settings!$C$18+L2173*Settings!$C$19+L2173*Settings!$C$20+L2173*Settings!$C$21*Settings!$C$22)</f>
        <v/>
      </c>
      <c r="O2173" s="23">
        <f>IF(B2173="IT",J2173/Settings!$C$13,0)</f>
        <v/>
      </c>
      <c r="P2173" s="23">
        <f>L2173+N2173+O2173</f>
        <v/>
      </c>
    </row>
    <row r="2174">
      <c r="A2174" s="5" t="inlineStr">
        <is>
          <t>E03351</t>
        </is>
      </c>
      <c r="B2174" s="5" t="inlineStr">
        <is>
          <t>PL</t>
        </is>
      </c>
      <c r="C2174" s="5" t="inlineStr">
        <is>
          <t>Sales</t>
        </is>
      </c>
      <c r="D2174" s="5" t="inlineStr">
        <is>
          <t>L1</t>
        </is>
      </c>
      <c r="E2174" s="5" t="n">
        <v>1</v>
      </c>
      <c r="F2174" s="5" t="n">
        <v>23200</v>
      </c>
      <c r="G2174" s="41" t="n">
        <v>41117</v>
      </c>
      <c r="H2174" s="41" t="n"/>
      <c r="I2174" s="42">
        <f>IF(H2174="",DATE(2099,12,31),H2174)</f>
        <v/>
      </c>
      <c r="J2174" s="23">
        <f>F2174*E2174</f>
        <v/>
      </c>
      <c r="K2174" s="23">
        <f>J2174*INDEX(Settings!$C$31:$C$36,MATCH(D2174,Settings!$B$31:$B$36,0))</f>
        <v/>
      </c>
      <c r="L2174" s="23">
        <f>J2174+K2174</f>
        <v/>
      </c>
      <c r="M2174" s="23">
        <f>MIN(L2174,Settings!$C$25)</f>
        <v/>
      </c>
      <c r="N2174" s="23">
        <f>IF(B2174="IT",L2174*Settings!$C$11+L2174*Settings!$C$12,M2174*Settings!$C$16+M2174*Settings!$C$17+L2174*Settings!$C$18+L2174*Settings!$C$19+L2174*Settings!$C$20+L2174*Settings!$C$21*Settings!$C$22)</f>
        <v/>
      </c>
      <c r="O2174" s="23">
        <f>IF(B2174="IT",J2174/Settings!$C$13,0)</f>
        <v/>
      </c>
      <c r="P2174" s="23">
        <f>L2174+N2174+O2174</f>
        <v/>
      </c>
    </row>
    <row r="2175">
      <c r="A2175" s="5" t="inlineStr">
        <is>
          <t>E03353</t>
        </is>
      </c>
      <c r="B2175" s="5" t="inlineStr">
        <is>
          <t>PL</t>
        </is>
      </c>
      <c r="C2175" s="5" t="inlineStr">
        <is>
          <t>HR</t>
        </is>
      </c>
      <c r="D2175" s="5" t="inlineStr">
        <is>
          <t>L3</t>
        </is>
      </c>
      <c r="E2175" s="5" t="n">
        <v>1</v>
      </c>
      <c r="F2175" s="5" t="n">
        <v>34600</v>
      </c>
      <c r="G2175" s="41" t="n">
        <v>44907</v>
      </c>
      <c r="H2175" s="41" t="n"/>
      <c r="I2175" s="42">
        <f>IF(H2175="",DATE(2099,12,31),H2175)</f>
        <v/>
      </c>
      <c r="J2175" s="23">
        <f>F2175*E2175</f>
        <v/>
      </c>
      <c r="K2175" s="23">
        <f>J2175*INDEX(Settings!$C$31:$C$36,MATCH(D2175,Settings!$B$31:$B$36,0))</f>
        <v/>
      </c>
      <c r="L2175" s="23">
        <f>J2175+K2175</f>
        <v/>
      </c>
      <c r="M2175" s="23">
        <f>MIN(L2175,Settings!$C$25)</f>
        <v/>
      </c>
      <c r="N2175" s="23">
        <f>IF(B2175="IT",L2175*Settings!$C$11+L2175*Settings!$C$12,M2175*Settings!$C$16+M2175*Settings!$C$17+L2175*Settings!$C$18+L2175*Settings!$C$19+L2175*Settings!$C$20+L2175*Settings!$C$21*Settings!$C$22)</f>
        <v/>
      </c>
      <c r="O2175" s="23">
        <f>IF(B2175="IT",J2175/Settings!$C$13,0)</f>
        <v/>
      </c>
      <c r="P2175" s="23">
        <f>L2175+N2175+O2175</f>
        <v/>
      </c>
    </row>
    <row r="2176">
      <c r="A2176" s="5" t="inlineStr">
        <is>
          <t>E03354</t>
        </is>
      </c>
      <c r="B2176" s="5" t="inlineStr">
        <is>
          <t>IT</t>
        </is>
      </c>
      <c r="C2176" s="5" t="inlineStr">
        <is>
          <t>Customer Service</t>
        </is>
      </c>
      <c r="D2176" s="5" t="inlineStr">
        <is>
          <t>L2</t>
        </is>
      </c>
      <c r="E2176" s="5" t="n">
        <v>1</v>
      </c>
      <c r="F2176" s="5" t="n">
        <v>31250</v>
      </c>
      <c r="G2176" s="41" t="n">
        <v>45687</v>
      </c>
      <c r="H2176" s="41" t="n">
        <v>45949</v>
      </c>
      <c r="I2176" s="42">
        <f>IF(H2176="",DATE(2099,12,31),H2176)</f>
        <v/>
      </c>
      <c r="J2176" s="23">
        <f>F2176*E2176</f>
        <v/>
      </c>
      <c r="K2176" s="23">
        <f>J2176*INDEX(Settings!$C$31:$C$36,MATCH(D2176,Settings!$B$31:$B$36,0))</f>
        <v/>
      </c>
      <c r="L2176" s="23">
        <f>J2176+K2176</f>
        <v/>
      </c>
      <c r="M2176" s="23">
        <f>MIN(L2176,Settings!$C$25)</f>
        <v/>
      </c>
      <c r="N2176" s="23">
        <f>IF(B2176="IT",L2176*Settings!$C$11+L2176*Settings!$C$12,M2176*Settings!$C$16+M2176*Settings!$C$17+L2176*Settings!$C$18+L2176*Settings!$C$19+L2176*Settings!$C$20+L2176*Settings!$C$21*Settings!$C$22)</f>
        <v/>
      </c>
      <c r="O2176" s="23">
        <f>IF(B2176="IT",J2176/Settings!$C$13,0)</f>
        <v/>
      </c>
      <c r="P2176" s="23">
        <f>L2176+N2176+O2176</f>
        <v/>
      </c>
    </row>
    <row r="2177">
      <c r="A2177" s="5" t="inlineStr">
        <is>
          <t>E03355</t>
        </is>
      </c>
      <c r="B2177" s="5" t="inlineStr">
        <is>
          <t>IT</t>
        </is>
      </c>
      <c r="C2177" s="5" t="inlineStr">
        <is>
          <t>Customer Service</t>
        </is>
      </c>
      <c r="D2177" s="5" t="inlineStr">
        <is>
          <t>L6</t>
        </is>
      </c>
      <c r="E2177" s="5" t="n">
        <v>1</v>
      </c>
      <c r="F2177" s="5" t="n">
        <v>90550</v>
      </c>
      <c r="G2177" s="41" t="n">
        <v>46092</v>
      </c>
      <c r="H2177" s="41" t="n"/>
      <c r="I2177" s="42">
        <f>IF(H2177="",DATE(2099,12,31),H2177)</f>
        <v/>
      </c>
      <c r="J2177" s="23">
        <f>F2177*E2177</f>
        <v/>
      </c>
      <c r="K2177" s="23">
        <f>J2177*INDEX(Settings!$C$31:$C$36,MATCH(D2177,Settings!$B$31:$B$36,0))</f>
        <v/>
      </c>
      <c r="L2177" s="23">
        <f>J2177+K2177</f>
        <v/>
      </c>
      <c r="M2177" s="23">
        <f>MIN(L2177,Settings!$C$25)</f>
        <v/>
      </c>
      <c r="N2177" s="23">
        <f>IF(B2177="IT",L2177*Settings!$C$11+L2177*Settings!$C$12,M2177*Settings!$C$16+M2177*Settings!$C$17+L2177*Settings!$C$18+L2177*Settings!$C$19+L2177*Settings!$C$20+L2177*Settings!$C$21*Settings!$C$22)</f>
        <v/>
      </c>
      <c r="O2177" s="23">
        <f>IF(B2177="IT",J2177/Settings!$C$13,0)</f>
        <v/>
      </c>
      <c r="P2177" s="23">
        <f>L2177+N2177+O2177</f>
        <v/>
      </c>
    </row>
    <row r="2178">
      <c r="A2178" s="5" t="inlineStr">
        <is>
          <t>E03356</t>
        </is>
      </c>
      <c r="B2178" s="5" t="inlineStr">
        <is>
          <t>IT</t>
        </is>
      </c>
      <c r="C2178" s="5" t="inlineStr">
        <is>
          <t>Operations</t>
        </is>
      </c>
      <c r="D2178" s="5" t="inlineStr">
        <is>
          <t>L3</t>
        </is>
      </c>
      <c r="E2178" s="5" t="n">
        <v>1</v>
      </c>
      <c r="F2178" s="5" t="n">
        <v>44500</v>
      </c>
      <c r="G2178" s="41" t="n">
        <v>42601</v>
      </c>
      <c r="H2178" s="41" t="n"/>
      <c r="I2178" s="42">
        <f>IF(H2178="",DATE(2099,12,31),H2178)</f>
        <v/>
      </c>
      <c r="J2178" s="23">
        <f>F2178*E2178</f>
        <v/>
      </c>
      <c r="K2178" s="23">
        <f>J2178*INDEX(Settings!$C$31:$C$36,MATCH(D2178,Settings!$B$31:$B$36,0))</f>
        <v/>
      </c>
      <c r="L2178" s="23">
        <f>J2178+K2178</f>
        <v/>
      </c>
      <c r="M2178" s="23">
        <f>MIN(L2178,Settings!$C$25)</f>
        <v/>
      </c>
      <c r="N2178" s="23">
        <f>IF(B2178="IT",L2178*Settings!$C$11+L2178*Settings!$C$12,M2178*Settings!$C$16+M2178*Settings!$C$17+L2178*Settings!$C$18+L2178*Settings!$C$19+L2178*Settings!$C$20+L2178*Settings!$C$21*Settings!$C$22)</f>
        <v/>
      </c>
      <c r="O2178" s="23">
        <f>IF(B2178="IT",J2178/Settings!$C$13,0)</f>
        <v/>
      </c>
      <c r="P2178" s="23">
        <f>L2178+N2178+O2178</f>
        <v/>
      </c>
    </row>
    <row r="2179">
      <c r="A2179" s="5" t="inlineStr">
        <is>
          <t>E03358</t>
        </is>
      </c>
      <c r="B2179" s="5" t="inlineStr">
        <is>
          <t>IT</t>
        </is>
      </c>
      <c r="C2179" s="5" t="inlineStr">
        <is>
          <t>HR</t>
        </is>
      </c>
      <c r="D2179" s="5" t="inlineStr">
        <is>
          <t>L2</t>
        </is>
      </c>
      <c r="E2179" s="5" t="n">
        <v>1</v>
      </c>
      <c r="F2179" s="5" t="n">
        <v>32400</v>
      </c>
      <c r="G2179" s="41" t="n">
        <v>44014</v>
      </c>
      <c r="H2179" s="41" t="n">
        <v>46033</v>
      </c>
      <c r="I2179" s="42">
        <f>IF(H2179="",DATE(2099,12,31),H2179)</f>
        <v/>
      </c>
      <c r="J2179" s="23">
        <f>F2179*E2179</f>
        <v/>
      </c>
      <c r="K2179" s="23">
        <f>J2179*INDEX(Settings!$C$31:$C$36,MATCH(D2179,Settings!$B$31:$B$36,0))</f>
        <v/>
      </c>
      <c r="L2179" s="23">
        <f>J2179+K2179</f>
        <v/>
      </c>
      <c r="M2179" s="23">
        <f>MIN(L2179,Settings!$C$25)</f>
        <v/>
      </c>
      <c r="N2179" s="23">
        <f>IF(B2179="IT",L2179*Settings!$C$11+L2179*Settings!$C$12,M2179*Settings!$C$16+M2179*Settings!$C$17+L2179*Settings!$C$18+L2179*Settings!$C$19+L2179*Settings!$C$20+L2179*Settings!$C$21*Settings!$C$22)</f>
        <v/>
      </c>
      <c r="O2179" s="23">
        <f>IF(B2179="IT",J2179/Settings!$C$13,0)</f>
        <v/>
      </c>
      <c r="P2179" s="23">
        <f>L2179+N2179+O2179</f>
        <v/>
      </c>
    </row>
    <row r="2180">
      <c r="A2180" s="5" t="inlineStr">
        <is>
          <t>E03359</t>
        </is>
      </c>
      <c r="B2180" s="5" t="inlineStr">
        <is>
          <t>PL</t>
        </is>
      </c>
      <c r="C2180" s="5" t="inlineStr">
        <is>
          <t>Customer Service</t>
        </is>
      </c>
      <c r="D2180" s="5" t="inlineStr">
        <is>
          <t>L3</t>
        </is>
      </c>
      <c r="E2180" s="5" t="n">
        <v>1</v>
      </c>
      <c r="F2180" s="5" t="n">
        <v>29700</v>
      </c>
      <c r="G2180" s="41" t="n">
        <v>44733</v>
      </c>
      <c r="H2180" s="41" t="n"/>
      <c r="I2180" s="42">
        <f>IF(H2180="",DATE(2099,12,31),H2180)</f>
        <v/>
      </c>
      <c r="J2180" s="23">
        <f>F2180*E2180</f>
        <v/>
      </c>
      <c r="K2180" s="23">
        <f>J2180*INDEX(Settings!$C$31:$C$36,MATCH(D2180,Settings!$B$31:$B$36,0))</f>
        <v/>
      </c>
      <c r="L2180" s="23">
        <f>J2180+K2180</f>
        <v/>
      </c>
      <c r="M2180" s="23">
        <f>MIN(L2180,Settings!$C$25)</f>
        <v/>
      </c>
      <c r="N2180" s="23">
        <f>IF(B2180="IT",L2180*Settings!$C$11+L2180*Settings!$C$12,M2180*Settings!$C$16+M2180*Settings!$C$17+L2180*Settings!$C$18+L2180*Settings!$C$19+L2180*Settings!$C$20+L2180*Settings!$C$21*Settings!$C$22)</f>
        <v/>
      </c>
      <c r="O2180" s="23">
        <f>IF(B2180="IT",J2180/Settings!$C$13,0)</f>
        <v/>
      </c>
      <c r="P2180" s="23">
        <f>L2180+N2180+O2180</f>
        <v/>
      </c>
    </row>
    <row r="2181">
      <c r="A2181" s="5" t="inlineStr">
        <is>
          <t>E03362</t>
        </is>
      </c>
      <c r="B2181" s="5" t="inlineStr">
        <is>
          <t>PL</t>
        </is>
      </c>
      <c r="C2181" s="5" t="inlineStr">
        <is>
          <t>Sales</t>
        </is>
      </c>
      <c r="D2181" s="5" t="inlineStr">
        <is>
          <t>L4</t>
        </is>
      </c>
      <c r="E2181" s="5" t="n">
        <v>1</v>
      </c>
      <c r="F2181" s="5" t="n">
        <v>46500</v>
      </c>
      <c r="G2181" s="41" t="n">
        <v>45607</v>
      </c>
      <c r="H2181" s="41" t="n"/>
      <c r="I2181" s="42">
        <f>IF(H2181="",DATE(2099,12,31),H2181)</f>
        <v/>
      </c>
      <c r="J2181" s="23">
        <f>F2181*E2181</f>
        <v/>
      </c>
      <c r="K2181" s="23">
        <f>J2181*INDEX(Settings!$C$31:$C$36,MATCH(D2181,Settings!$B$31:$B$36,0))</f>
        <v/>
      </c>
      <c r="L2181" s="23">
        <f>J2181+K2181</f>
        <v/>
      </c>
      <c r="M2181" s="23">
        <f>MIN(L2181,Settings!$C$25)</f>
        <v/>
      </c>
      <c r="N2181" s="23">
        <f>IF(B2181="IT",L2181*Settings!$C$11+L2181*Settings!$C$12,M2181*Settings!$C$16+M2181*Settings!$C$17+L2181*Settings!$C$18+L2181*Settings!$C$19+L2181*Settings!$C$20+L2181*Settings!$C$21*Settings!$C$22)</f>
        <v/>
      </c>
      <c r="O2181" s="23">
        <f>IF(B2181="IT",J2181/Settings!$C$13,0)</f>
        <v/>
      </c>
      <c r="P2181" s="23">
        <f>L2181+N2181+O2181</f>
        <v/>
      </c>
    </row>
    <row r="2182">
      <c r="A2182" s="5" t="inlineStr">
        <is>
          <t>E03363</t>
        </is>
      </c>
      <c r="B2182" s="5" t="inlineStr">
        <is>
          <t>PL</t>
        </is>
      </c>
      <c r="C2182" s="5" t="inlineStr">
        <is>
          <t>Sales</t>
        </is>
      </c>
      <c r="D2182" s="5" t="inlineStr">
        <is>
          <t>L3</t>
        </is>
      </c>
      <c r="E2182" s="5" t="n">
        <v>1</v>
      </c>
      <c r="F2182" s="5" t="n">
        <v>36650</v>
      </c>
      <c r="G2182" s="41" t="n">
        <v>45667</v>
      </c>
      <c r="H2182" s="41" t="n"/>
      <c r="I2182" s="42">
        <f>IF(H2182="",DATE(2099,12,31),H2182)</f>
        <v/>
      </c>
      <c r="J2182" s="23">
        <f>F2182*E2182</f>
        <v/>
      </c>
      <c r="K2182" s="23">
        <f>J2182*INDEX(Settings!$C$31:$C$36,MATCH(D2182,Settings!$B$31:$B$36,0))</f>
        <v/>
      </c>
      <c r="L2182" s="23">
        <f>J2182+K2182</f>
        <v/>
      </c>
      <c r="M2182" s="23">
        <f>MIN(L2182,Settings!$C$25)</f>
        <v/>
      </c>
      <c r="N2182" s="23">
        <f>IF(B2182="IT",L2182*Settings!$C$11+L2182*Settings!$C$12,M2182*Settings!$C$16+M2182*Settings!$C$17+L2182*Settings!$C$18+L2182*Settings!$C$19+L2182*Settings!$C$20+L2182*Settings!$C$21*Settings!$C$22)</f>
        <v/>
      </c>
      <c r="O2182" s="23">
        <f>IF(B2182="IT",J2182/Settings!$C$13,0)</f>
        <v/>
      </c>
      <c r="P2182" s="23">
        <f>L2182+N2182+O2182</f>
        <v/>
      </c>
    </row>
    <row r="2183">
      <c r="A2183" s="5" t="inlineStr">
        <is>
          <t>E03365</t>
        </is>
      </c>
      <c r="B2183" s="5" t="inlineStr">
        <is>
          <t>PL</t>
        </is>
      </c>
      <c r="C2183" s="5" t="inlineStr">
        <is>
          <t>Customer Service</t>
        </is>
      </c>
      <c r="D2183" s="5" t="inlineStr">
        <is>
          <t>L2</t>
        </is>
      </c>
      <c r="E2183" s="5" t="n">
        <v>1</v>
      </c>
      <c r="F2183" s="5" t="n">
        <v>21900</v>
      </c>
      <c r="G2183" s="41" t="n">
        <v>45652</v>
      </c>
      <c r="H2183" s="41" t="n">
        <v>45914</v>
      </c>
      <c r="I2183" s="42">
        <f>IF(H2183="",DATE(2099,12,31),H2183)</f>
        <v/>
      </c>
      <c r="J2183" s="23">
        <f>F2183*E2183</f>
        <v/>
      </c>
      <c r="K2183" s="23">
        <f>J2183*INDEX(Settings!$C$31:$C$36,MATCH(D2183,Settings!$B$31:$B$36,0))</f>
        <v/>
      </c>
      <c r="L2183" s="23">
        <f>J2183+K2183</f>
        <v/>
      </c>
      <c r="M2183" s="23">
        <f>MIN(L2183,Settings!$C$25)</f>
        <v/>
      </c>
      <c r="N2183" s="23">
        <f>IF(B2183="IT",L2183*Settings!$C$11+L2183*Settings!$C$12,M2183*Settings!$C$16+M2183*Settings!$C$17+L2183*Settings!$C$18+L2183*Settings!$C$19+L2183*Settings!$C$20+L2183*Settings!$C$21*Settings!$C$22)</f>
        <v/>
      </c>
      <c r="O2183" s="23">
        <f>IF(B2183="IT",J2183/Settings!$C$13,0)</f>
        <v/>
      </c>
      <c r="P2183" s="23">
        <f>L2183+N2183+O2183</f>
        <v/>
      </c>
    </row>
    <row r="2184">
      <c r="A2184" s="5" t="inlineStr">
        <is>
          <t>E03366</t>
        </is>
      </c>
      <c r="B2184" s="5" t="inlineStr">
        <is>
          <t>PL</t>
        </is>
      </c>
      <c r="C2184" s="5" t="inlineStr">
        <is>
          <t>Customer Service</t>
        </is>
      </c>
      <c r="D2184" s="5" t="inlineStr">
        <is>
          <t>L2</t>
        </is>
      </c>
      <c r="E2184" s="5" t="n">
        <v>0.8</v>
      </c>
      <c r="F2184" s="5" t="n">
        <v>23750</v>
      </c>
      <c r="G2184" s="41" t="n">
        <v>45291</v>
      </c>
      <c r="H2184" s="41" t="n"/>
      <c r="I2184" s="42">
        <f>IF(H2184="",DATE(2099,12,31),H2184)</f>
        <v/>
      </c>
      <c r="J2184" s="23">
        <f>F2184*E2184</f>
        <v/>
      </c>
      <c r="K2184" s="23">
        <f>J2184*INDEX(Settings!$C$31:$C$36,MATCH(D2184,Settings!$B$31:$B$36,0))</f>
        <v/>
      </c>
      <c r="L2184" s="23">
        <f>J2184+K2184</f>
        <v/>
      </c>
      <c r="M2184" s="23">
        <f>MIN(L2184,Settings!$C$25)</f>
        <v/>
      </c>
      <c r="N2184" s="23">
        <f>IF(B2184="IT",L2184*Settings!$C$11+L2184*Settings!$C$12,M2184*Settings!$C$16+M2184*Settings!$C$17+L2184*Settings!$C$18+L2184*Settings!$C$19+L2184*Settings!$C$20+L2184*Settings!$C$21*Settings!$C$22)</f>
        <v/>
      </c>
      <c r="O2184" s="23">
        <f>IF(B2184="IT",J2184/Settings!$C$13,0)</f>
        <v/>
      </c>
      <c r="P2184" s="23">
        <f>L2184+N2184+O2184</f>
        <v/>
      </c>
    </row>
    <row r="2185">
      <c r="A2185" s="5" t="inlineStr">
        <is>
          <t>E03368</t>
        </is>
      </c>
      <c r="B2185" s="5" t="inlineStr">
        <is>
          <t>IT</t>
        </is>
      </c>
      <c r="C2185" s="5" t="inlineStr">
        <is>
          <t>Customer Service</t>
        </is>
      </c>
      <c r="D2185" s="5" t="inlineStr">
        <is>
          <t>L4</t>
        </is>
      </c>
      <c r="E2185" s="5" t="n">
        <v>1</v>
      </c>
      <c r="F2185" s="5" t="n">
        <v>47100</v>
      </c>
      <c r="G2185" s="41" t="n">
        <v>44266</v>
      </c>
      <c r="H2185" s="41" t="n"/>
      <c r="I2185" s="42">
        <f>IF(H2185="",DATE(2099,12,31),H2185)</f>
        <v/>
      </c>
      <c r="J2185" s="23">
        <f>F2185*E2185</f>
        <v/>
      </c>
      <c r="K2185" s="23">
        <f>J2185*INDEX(Settings!$C$31:$C$36,MATCH(D2185,Settings!$B$31:$B$36,0))</f>
        <v/>
      </c>
      <c r="L2185" s="23">
        <f>J2185+K2185</f>
        <v/>
      </c>
      <c r="M2185" s="23">
        <f>MIN(L2185,Settings!$C$25)</f>
        <v/>
      </c>
      <c r="N2185" s="23">
        <f>IF(B2185="IT",L2185*Settings!$C$11+L2185*Settings!$C$12,M2185*Settings!$C$16+M2185*Settings!$C$17+L2185*Settings!$C$18+L2185*Settings!$C$19+L2185*Settings!$C$20+L2185*Settings!$C$21*Settings!$C$22)</f>
        <v/>
      </c>
      <c r="O2185" s="23">
        <f>IF(B2185="IT",J2185/Settings!$C$13,0)</f>
        <v/>
      </c>
      <c r="P2185" s="23">
        <f>L2185+N2185+O2185</f>
        <v/>
      </c>
    </row>
    <row r="2186">
      <c r="A2186" s="5" t="inlineStr">
        <is>
          <t>E03369</t>
        </is>
      </c>
      <c r="B2186" s="5" t="inlineStr">
        <is>
          <t>PL</t>
        </is>
      </c>
      <c r="C2186" s="5" t="inlineStr">
        <is>
          <t>Finance</t>
        </is>
      </c>
      <c r="D2186" s="5" t="inlineStr">
        <is>
          <t>L1</t>
        </is>
      </c>
      <c r="E2186" s="5" t="n">
        <v>1</v>
      </c>
      <c r="F2186" s="5" t="n">
        <v>21200</v>
      </c>
      <c r="G2186" s="41" t="n">
        <v>46072</v>
      </c>
      <c r="H2186" s="41" t="n">
        <v>46200</v>
      </c>
      <c r="I2186" s="42">
        <f>IF(H2186="",DATE(2099,12,31),H2186)</f>
        <v/>
      </c>
      <c r="J2186" s="23">
        <f>F2186*E2186</f>
        <v/>
      </c>
      <c r="K2186" s="23">
        <f>J2186*INDEX(Settings!$C$31:$C$36,MATCH(D2186,Settings!$B$31:$B$36,0))</f>
        <v/>
      </c>
      <c r="L2186" s="23">
        <f>J2186+K2186</f>
        <v/>
      </c>
      <c r="M2186" s="23">
        <f>MIN(L2186,Settings!$C$25)</f>
        <v/>
      </c>
      <c r="N2186" s="23">
        <f>IF(B2186="IT",L2186*Settings!$C$11+L2186*Settings!$C$12,M2186*Settings!$C$16+M2186*Settings!$C$17+L2186*Settings!$C$18+L2186*Settings!$C$19+L2186*Settings!$C$20+L2186*Settings!$C$21*Settings!$C$22)</f>
        <v/>
      </c>
      <c r="O2186" s="23">
        <f>IF(B2186="IT",J2186/Settings!$C$13,0)</f>
        <v/>
      </c>
      <c r="P2186" s="23">
        <f>L2186+N2186+O2186</f>
        <v/>
      </c>
    </row>
    <row r="2187">
      <c r="A2187" s="5" t="inlineStr">
        <is>
          <t>E03371</t>
        </is>
      </c>
      <c r="B2187" s="5" t="inlineStr">
        <is>
          <t>PL</t>
        </is>
      </c>
      <c r="C2187" s="5" t="inlineStr">
        <is>
          <t>Customer Service</t>
        </is>
      </c>
      <c r="D2187" s="5" t="inlineStr">
        <is>
          <t>L1</t>
        </is>
      </c>
      <c r="E2187" s="5" t="n">
        <v>1</v>
      </c>
      <c r="F2187" s="5" t="n">
        <v>17500</v>
      </c>
      <c r="G2187" s="41" t="n">
        <v>46047</v>
      </c>
      <c r="H2187" s="41" t="n"/>
      <c r="I2187" s="42">
        <f>IF(H2187="",DATE(2099,12,31),H2187)</f>
        <v/>
      </c>
      <c r="J2187" s="23">
        <f>F2187*E2187</f>
        <v/>
      </c>
      <c r="K2187" s="23">
        <f>J2187*INDEX(Settings!$C$31:$C$36,MATCH(D2187,Settings!$B$31:$B$36,0))</f>
        <v/>
      </c>
      <c r="L2187" s="23">
        <f>J2187+K2187</f>
        <v/>
      </c>
      <c r="M2187" s="23">
        <f>MIN(L2187,Settings!$C$25)</f>
        <v/>
      </c>
      <c r="N2187" s="23">
        <f>IF(B2187="IT",L2187*Settings!$C$11+L2187*Settings!$C$12,M2187*Settings!$C$16+M2187*Settings!$C$17+L2187*Settings!$C$18+L2187*Settings!$C$19+L2187*Settings!$C$20+L2187*Settings!$C$21*Settings!$C$22)</f>
        <v/>
      </c>
      <c r="O2187" s="23">
        <f>IF(B2187="IT",J2187/Settings!$C$13,0)</f>
        <v/>
      </c>
      <c r="P2187" s="23">
        <f>L2187+N2187+O2187</f>
        <v/>
      </c>
    </row>
    <row r="2188">
      <c r="A2188" s="5" t="inlineStr">
        <is>
          <t>E03372</t>
        </is>
      </c>
      <c r="B2188" s="5" t="inlineStr">
        <is>
          <t>IT</t>
        </is>
      </c>
      <c r="C2188" s="5" t="inlineStr">
        <is>
          <t>Customer Service</t>
        </is>
      </c>
      <c r="D2188" s="5" t="inlineStr">
        <is>
          <t>L4</t>
        </is>
      </c>
      <c r="E2188" s="5" t="n">
        <v>1</v>
      </c>
      <c r="F2188" s="5" t="n">
        <v>56750</v>
      </c>
      <c r="G2188" s="41" t="n">
        <v>41552</v>
      </c>
      <c r="H2188" s="41" t="n"/>
      <c r="I2188" s="42">
        <f>IF(H2188="",DATE(2099,12,31),H2188)</f>
        <v/>
      </c>
      <c r="J2188" s="23">
        <f>F2188*E2188</f>
        <v/>
      </c>
      <c r="K2188" s="23">
        <f>J2188*INDEX(Settings!$C$31:$C$36,MATCH(D2188,Settings!$B$31:$B$36,0))</f>
        <v/>
      </c>
      <c r="L2188" s="23">
        <f>J2188+K2188</f>
        <v/>
      </c>
      <c r="M2188" s="23">
        <f>MIN(L2188,Settings!$C$25)</f>
        <v/>
      </c>
      <c r="N2188" s="23">
        <f>IF(B2188="IT",L2188*Settings!$C$11+L2188*Settings!$C$12,M2188*Settings!$C$16+M2188*Settings!$C$17+L2188*Settings!$C$18+L2188*Settings!$C$19+L2188*Settings!$C$20+L2188*Settings!$C$21*Settings!$C$22)</f>
        <v/>
      </c>
      <c r="O2188" s="23">
        <f>IF(B2188="IT",J2188/Settings!$C$13,0)</f>
        <v/>
      </c>
      <c r="P2188" s="23">
        <f>L2188+N2188+O2188</f>
        <v/>
      </c>
    </row>
    <row r="2189">
      <c r="A2189" s="5" t="inlineStr">
        <is>
          <t>E03373</t>
        </is>
      </c>
      <c r="B2189" s="5" t="inlineStr">
        <is>
          <t>PL</t>
        </is>
      </c>
      <c r="C2189" s="5" t="inlineStr">
        <is>
          <t>Tech</t>
        </is>
      </c>
      <c r="D2189" s="5" t="inlineStr">
        <is>
          <t>L5</t>
        </is>
      </c>
      <c r="E2189" s="5" t="n">
        <v>1</v>
      </c>
      <c r="F2189" s="5" t="n">
        <v>79900</v>
      </c>
      <c r="G2189" s="41" t="n">
        <v>44403</v>
      </c>
      <c r="H2189" s="41" t="n"/>
      <c r="I2189" s="42">
        <f>IF(H2189="",DATE(2099,12,31),H2189)</f>
        <v/>
      </c>
      <c r="J2189" s="23">
        <f>F2189*E2189</f>
        <v/>
      </c>
      <c r="K2189" s="23">
        <f>J2189*INDEX(Settings!$C$31:$C$36,MATCH(D2189,Settings!$B$31:$B$36,0))</f>
        <v/>
      </c>
      <c r="L2189" s="23">
        <f>J2189+K2189</f>
        <v/>
      </c>
      <c r="M2189" s="23">
        <f>MIN(L2189,Settings!$C$25)</f>
        <v/>
      </c>
      <c r="N2189" s="23">
        <f>IF(B2189="IT",L2189*Settings!$C$11+L2189*Settings!$C$12,M2189*Settings!$C$16+M2189*Settings!$C$17+L2189*Settings!$C$18+L2189*Settings!$C$19+L2189*Settings!$C$20+L2189*Settings!$C$21*Settings!$C$22)</f>
        <v/>
      </c>
      <c r="O2189" s="23">
        <f>IF(B2189="IT",J2189/Settings!$C$13,0)</f>
        <v/>
      </c>
      <c r="P2189" s="23">
        <f>L2189+N2189+O2189</f>
        <v/>
      </c>
    </row>
    <row r="2190">
      <c r="A2190" s="5" t="inlineStr">
        <is>
          <t>E03374</t>
        </is>
      </c>
      <c r="B2190" s="5" t="inlineStr">
        <is>
          <t>IT</t>
        </is>
      </c>
      <c r="C2190" s="5" t="inlineStr">
        <is>
          <t>Finance</t>
        </is>
      </c>
      <c r="D2190" s="5" t="inlineStr">
        <is>
          <t>L1</t>
        </is>
      </c>
      <c r="E2190" s="5" t="n">
        <v>0.8</v>
      </c>
      <c r="F2190" s="5" t="n">
        <v>31950</v>
      </c>
      <c r="G2190" s="41" t="n">
        <v>46042</v>
      </c>
      <c r="H2190" s="41" t="n"/>
      <c r="I2190" s="42">
        <f>IF(H2190="",DATE(2099,12,31),H2190)</f>
        <v/>
      </c>
      <c r="J2190" s="23">
        <f>F2190*E2190</f>
        <v/>
      </c>
      <c r="K2190" s="23">
        <f>J2190*INDEX(Settings!$C$31:$C$36,MATCH(D2190,Settings!$B$31:$B$36,0))</f>
        <v/>
      </c>
      <c r="L2190" s="23">
        <f>J2190+K2190</f>
        <v/>
      </c>
      <c r="M2190" s="23">
        <f>MIN(L2190,Settings!$C$25)</f>
        <v/>
      </c>
      <c r="N2190" s="23">
        <f>IF(B2190="IT",L2190*Settings!$C$11+L2190*Settings!$C$12,M2190*Settings!$C$16+M2190*Settings!$C$17+L2190*Settings!$C$18+L2190*Settings!$C$19+L2190*Settings!$C$20+L2190*Settings!$C$21*Settings!$C$22)</f>
        <v/>
      </c>
      <c r="O2190" s="23">
        <f>IF(B2190="IT",J2190/Settings!$C$13,0)</f>
        <v/>
      </c>
      <c r="P2190" s="23">
        <f>L2190+N2190+O2190</f>
        <v/>
      </c>
    </row>
    <row r="2191">
      <c r="A2191" s="5" t="inlineStr">
        <is>
          <t>E03375</t>
        </is>
      </c>
      <c r="B2191" s="5" t="inlineStr">
        <is>
          <t>IT</t>
        </is>
      </c>
      <c r="C2191" s="5" t="inlineStr">
        <is>
          <t>Tech</t>
        </is>
      </c>
      <c r="D2191" s="5" t="inlineStr">
        <is>
          <t>L2</t>
        </is>
      </c>
      <c r="E2191" s="5" t="n">
        <v>1</v>
      </c>
      <c r="F2191" s="5" t="n">
        <v>39650</v>
      </c>
      <c r="G2191" s="41" t="n">
        <v>45642</v>
      </c>
      <c r="H2191" s="41" t="n"/>
      <c r="I2191" s="42">
        <f>IF(H2191="",DATE(2099,12,31),H2191)</f>
        <v/>
      </c>
      <c r="J2191" s="23">
        <f>F2191*E2191</f>
        <v/>
      </c>
      <c r="K2191" s="23">
        <f>J2191*INDEX(Settings!$C$31:$C$36,MATCH(D2191,Settings!$B$31:$B$36,0))</f>
        <v/>
      </c>
      <c r="L2191" s="23">
        <f>J2191+K2191</f>
        <v/>
      </c>
      <c r="M2191" s="23">
        <f>MIN(L2191,Settings!$C$25)</f>
        <v/>
      </c>
      <c r="N2191" s="23">
        <f>IF(B2191="IT",L2191*Settings!$C$11+L2191*Settings!$C$12,M2191*Settings!$C$16+M2191*Settings!$C$17+L2191*Settings!$C$18+L2191*Settings!$C$19+L2191*Settings!$C$20+L2191*Settings!$C$21*Settings!$C$22)</f>
        <v/>
      </c>
      <c r="O2191" s="23">
        <f>IF(B2191="IT",J2191/Settings!$C$13,0)</f>
        <v/>
      </c>
      <c r="P2191" s="23">
        <f>L2191+N2191+O2191</f>
        <v/>
      </c>
    </row>
    <row r="2192">
      <c r="A2192" s="5" t="inlineStr">
        <is>
          <t>E03376</t>
        </is>
      </c>
      <c r="B2192" s="5" t="inlineStr">
        <is>
          <t>PL</t>
        </is>
      </c>
      <c r="C2192" s="5" t="inlineStr">
        <is>
          <t>HR</t>
        </is>
      </c>
      <c r="D2192" s="5" t="inlineStr">
        <is>
          <t>L1</t>
        </is>
      </c>
      <c r="E2192" s="5" t="n">
        <v>1</v>
      </c>
      <c r="F2192" s="5" t="n">
        <v>20450</v>
      </c>
      <c r="G2192" s="41" t="n">
        <v>46022</v>
      </c>
      <c r="H2192" s="41" t="n"/>
      <c r="I2192" s="42">
        <f>IF(H2192="",DATE(2099,12,31),H2192)</f>
        <v/>
      </c>
      <c r="J2192" s="23">
        <f>F2192*E2192</f>
        <v/>
      </c>
      <c r="K2192" s="23">
        <f>J2192*INDEX(Settings!$C$31:$C$36,MATCH(D2192,Settings!$B$31:$B$36,0))</f>
        <v/>
      </c>
      <c r="L2192" s="23">
        <f>J2192+K2192</f>
        <v/>
      </c>
      <c r="M2192" s="23">
        <f>MIN(L2192,Settings!$C$25)</f>
        <v/>
      </c>
      <c r="N2192" s="23">
        <f>IF(B2192="IT",L2192*Settings!$C$11+L2192*Settings!$C$12,M2192*Settings!$C$16+M2192*Settings!$C$17+L2192*Settings!$C$18+L2192*Settings!$C$19+L2192*Settings!$C$20+L2192*Settings!$C$21*Settings!$C$22)</f>
        <v/>
      </c>
      <c r="O2192" s="23">
        <f>IF(B2192="IT",J2192/Settings!$C$13,0)</f>
        <v/>
      </c>
      <c r="P2192" s="23">
        <f>L2192+N2192+O2192</f>
        <v/>
      </c>
    </row>
    <row r="2193">
      <c r="A2193" s="5" t="inlineStr">
        <is>
          <t>E03377</t>
        </is>
      </c>
      <c r="B2193" s="5" t="inlineStr">
        <is>
          <t>IT</t>
        </is>
      </c>
      <c r="C2193" s="5" t="inlineStr">
        <is>
          <t>Tech</t>
        </is>
      </c>
      <c r="D2193" s="5" t="inlineStr">
        <is>
          <t>L2</t>
        </is>
      </c>
      <c r="E2193" s="5" t="n">
        <v>1</v>
      </c>
      <c r="F2193" s="5" t="n">
        <v>44400</v>
      </c>
      <c r="G2193" s="41" t="n">
        <v>45246</v>
      </c>
      <c r="H2193" s="41" t="n"/>
      <c r="I2193" s="42">
        <f>IF(H2193="",DATE(2099,12,31),H2193)</f>
        <v/>
      </c>
      <c r="J2193" s="23">
        <f>F2193*E2193</f>
        <v/>
      </c>
      <c r="K2193" s="23">
        <f>J2193*INDEX(Settings!$C$31:$C$36,MATCH(D2193,Settings!$B$31:$B$36,0))</f>
        <v/>
      </c>
      <c r="L2193" s="23">
        <f>J2193+K2193</f>
        <v/>
      </c>
      <c r="M2193" s="23">
        <f>MIN(L2193,Settings!$C$25)</f>
        <v/>
      </c>
      <c r="N2193" s="23">
        <f>IF(B2193="IT",L2193*Settings!$C$11+L2193*Settings!$C$12,M2193*Settings!$C$16+M2193*Settings!$C$17+L2193*Settings!$C$18+L2193*Settings!$C$19+L2193*Settings!$C$20+L2193*Settings!$C$21*Settings!$C$22)</f>
        <v/>
      </c>
      <c r="O2193" s="23">
        <f>IF(B2193="IT",J2193/Settings!$C$13,0)</f>
        <v/>
      </c>
      <c r="P2193" s="23">
        <f>L2193+N2193+O2193</f>
        <v/>
      </c>
    </row>
    <row r="2194">
      <c r="A2194" s="5" t="inlineStr">
        <is>
          <t>E03378</t>
        </is>
      </c>
      <c r="B2194" s="5" t="inlineStr">
        <is>
          <t>IT</t>
        </is>
      </c>
      <c r="C2194" s="5" t="inlineStr">
        <is>
          <t>Tech</t>
        </is>
      </c>
      <c r="D2194" s="5" t="inlineStr">
        <is>
          <t>L3</t>
        </is>
      </c>
      <c r="E2194" s="5" t="n">
        <v>1</v>
      </c>
      <c r="F2194" s="5" t="n">
        <v>57650</v>
      </c>
      <c r="G2194" s="41" t="n">
        <v>45468</v>
      </c>
      <c r="H2194" s="41" t="n"/>
      <c r="I2194" s="42">
        <f>IF(H2194="",DATE(2099,12,31),H2194)</f>
        <v/>
      </c>
      <c r="J2194" s="23">
        <f>F2194*E2194</f>
        <v/>
      </c>
      <c r="K2194" s="23">
        <f>J2194*INDEX(Settings!$C$31:$C$36,MATCH(D2194,Settings!$B$31:$B$36,0))</f>
        <v/>
      </c>
      <c r="L2194" s="23">
        <f>J2194+K2194</f>
        <v/>
      </c>
      <c r="M2194" s="23">
        <f>MIN(L2194,Settings!$C$25)</f>
        <v/>
      </c>
      <c r="N2194" s="23">
        <f>IF(B2194="IT",L2194*Settings!$C$11+L2194*Settings!$C$12,M2194*Settings!$C$16+M2194*Settings!$C$17+L2194*Settings!$C$18+L2194*Settings!$C$19+L2194*Settings!$C$20+L2194*Settings!$C$21*Settings!$C$22)</f>
        <v/>
      </c>
      <c r="O2194" s="23">
        <f>IF(B2194="IT",J2194/Settings!$C$13,0)</f>
        <v/>
      </c>
      <c r="P2194" s="23">
        <f>L2194+N2194+O2194</f>
        <v/>
      </c>
    </row>
    <row r="2195">
      <c r="A2195" s="5" t="inlineStr">
        <is>
          <t>E03379</t>
        </is>
      </c>
      <c r="B2195" s="5" t="inlineStr">
        <is>
          <t>IT</t>
        </is>
      </c>
      <c r="C2195" s="5" t="inlineStr">
        <is>
          <t>Customer Service</t>
        </is>
      </c>
      <c r="D2195" s="5" t="inlineStr">
        <is>
          <t>L3</t>
        </is>
      </c>
      <c r="E2195" s="5" t="n">
        <v>1</v>
      </c>
      <c r="F2195" s="5" t="n">
        <v>38850</v>
      </c>
      <c r="G2195" s="41" t="n">
        <v>45272</v>
      </c>
      <c r="H2195" s="41" t="n"/>
      <c r="I2195" s="42">
        <f>IF(H2195="",DATE(2099,12,31),H2195)</f>
        <v/>
      </c>
      <c r="J2195" s="23">
        <f>F2195*E2195</f>
        <v/>
      </c>
      <c r="K2195" s="23">
        <f>J2195*INDEX(Settings!$C$31:$C$36,MATCH(D2195,Settings!$B$31:$B$36,0))</f>
        <v/>
      </c>
      <c r="L2195" s="23">
        <f>J2195+K2195</f>
        <v/>
      </c>
      <c r="M2195" s="23">
        <f>MIN(L2195,Settings!$C$25)</f>
        <v/>
      </c>
      <c r="N2195" s="23">
        <f>IF(B2195="IT",L2195*Settings!$C$11+L2195*Settings!$C$12,M2195*Settings!$C$16+M2195*Settings!$C$17+L2195*Settings!$C$18+L2195*Settings!$C$19+L2195*Settings!$C$20+L2195*Settings!$C$21*Settings!$C$22)</f>
        <v/>
      </c>
      <c r="O2195" s="23">
        <f>IF(B2195="IT",J2195/Settings!$C$13,0)</f>
        <v/>
      </c>
      <c r="P2195" s="23">
        <f>L2195+N2195+O2195</f>
        <v/>
      </c>
    </row>
    <row r="2196">
      <c r="A2196" s="5" t="inlineStr">
        <is>
          <t>E03381</t>
        </is>
      </c>
      <c r="B2196" s="5" t="inlineStr">
        <is>
          <t>IT</t>
        </is>
      </c>
      <c r="C2196" s="5" t="inlineStr">
        <is>
          <t>Customer Service</t>
        </is>
      </c>
      <c r="D2196" s="5" t="inlineStr">
        <is>
          <t>L1</t>
        </is>
      </c>
      <c r="E2196" s="5" t="n">
        <v>1</v>
      </c>
      <c r="F2196" s="5" t="n">
        <v>27050</v>
      </c>
      <c r="G2196" s="41" t="n">
        <v>42845</v>
      </c>
      <c r="H2196" s="41" t="n"/>
      <c r="I2196" s="42">
        <f>IF(H2196="",DATE(2099,12,31),H2196)</f>
        <v/>
      </c>
      <c r="J2196" s="23">
        <f>F2196*E2196</f>
        <v/>
      </c>
      <c r="K2196" s="23">
        <f>J2196*INDEX(Settings!$C$31:$C$36,MATCH(D2196,Settings!$B$31:$B$36,0))</f>
        <v/>
      </c>
      <c r="L2196" s="23">
        <f>J2196+K2196</f>
        <v/>
      </c>
      <c r="M2196" s="23">
        <f>MIN(L2196,Settings!$C$25)</f>
        <v/>
      </c>
      <c r="N2196" s="23">
        <f>IF(B2196="IT",L2196*Settings!$C$11+L2196*Settings!$C$12,M2196*Settings!$C$16+M2196*Settings!$C$17+L2196*Settings!$C$18+L2196*Settings!$C$19+L2196*Settings!$C$20+L2196*Settings!$C$21*Settings!$C$22)</f>
        <v/>
      </c>
      <c r="O2196" s="23">
        <f>IF(B2196="IT",J2196/Settings!$C$13,0)</f>
        <v/>
      </c>
      <c r="P2196" s="23">
        <f>L2196+N2196+O2196</f>
        <v/>
      </c>
    </row>
    <row r="2197">
      <c r="A2197" s="5" t="inlineStr">
        <is>
          <t>E03382</t>
        </is>
      </c>
      <c r="B2197" s="5" t="inlineStr">
        <is>
          <t>PL</t>
        </is>
      </c>
      <c r="C2197" s="5" t="inlineStr">
        <is>
          <t>Operations</t>
        </is>
      </c>
      <c r="D2197" s="5" t="inlineStr">
        <is>
          <t>L4</t>
        </is>
      </c>
      <c r="E2197" s="5" t="n">
        <v>1</v>
      </c>
      <c r="F2197" s="5" t="n">
        <v>38100</v>
      </c>
      <c r="G2197" s="41" t="n">
        <v>45857</v>
      </c>
      <c r="H2197" s="41" t="n"/>
      <c r="I2197" s="42">
        <f>IF(H2197="",DATE(2099,12,31),H2197)</f>
        <v/>
      </c>
      <c r="J2197" s="23">
        <f>F2197*E2197</f>
        <v/>
      </c>
      <c r="K2197" s="23">
        <f>J2197*INDEX(Settings!$C$31:$C$36,MATCH(D2197,Settings!$B$31:$B$36,0))</f>
        <v/>
      </c>
      <c r="L2197" s="23">
        <f>J2197+K2197</f>
        <v/>
      </c>
      <c r="M2197" s="23">
        <f>MIN(L2197,Settings!$C$25)</f>
        <v/>
      </c>
      <c r="N2197" s="23">
        <f>IF(B2197="IT",L2197*Settings!$C$11+L2197*Settings!$C$12,M2197*Settings!$C$16+M2197*Settings!$C$17+L2197*Settings!$C$18+L2197*Settings!$C$19+L2197*Settings!$C$20+L2197*Settings!$C$21*Settings!$C$22)</f>
        <v/>
      </c>
      <c r="O2197" s="23">
        <f>IF(B2197="IT",J2197/Settings!$C$13,0)</f>
        <v/>
      </c>
      <c r="P2197" s="23">
        <f>L2197+N2197+O2197</f>
        <v/>
      </c>
    </row>
    <row r="2198">
      <c r="A2198" s="5" t="inlineStr">
        <is>
          <t>E03383</t>
        </is>
      </c>
      <c r="B2198" s="5" t="inlineStr">
        <is>
          <t>PL</t>
        </is>
      </c>
      <c r="C2198" s="5" t="inlineStr">
        <is>
          <t>Tech</t>
        </is>
      </c>
      <c r="D2198" s="5" t="inlineStr">
        <is>
          <t>L3</t>
        </is>
      </c>
      <c r="E2198" s="5" t="n">
        <v>1</v>
      </c>
      <c r="F2198" s="5" t="n">
        <v>46950</v>
      </c>
      <c r="G2198" s="41" t="n">
        <v>42361</v>
      </c>
      <c r="H2198" s="41" t="n"/>
      <c r="I2198" s="42">
        <f>IF(H2198="",DATE(2099,12,31),H2198)</f>
        <v/>
      </c>
      <c r="J2198" s="23">
        <f>F2198*E2198</f>
        <v/>
      </c>
      <c r="K2198" s="23">
        <f>J2198*INDEX(Settings!$C$31:$C$36,MATCH(D2198,Settings!$B$31:$B$36,0))</f>
        <v/>
      </c>
      <c r="L2198" s="23">
        <f>J2198+K2198</f>
        <v/>
      </c>
      <c r="M2198" s="23">
        <f>MIN(L2198,Settings!$C$25)</f>
        <v/>
      </c>
      <c r="N2198" s="23">
        <f>IF(B2198="IT",L2198*Settings!$C$11+L2198*Settings!$C$12,M2198*Settings!$C$16+M2198*Settings!$C$17+L2198*Settings!$C$18+L2198*Settings!$C$19+L2198*Settings!$C$20+L2198*Settings!$C$21*Settings!$C$22)</f>
        <v/>
      </c>
      <c r="O2198" s="23">
        <f>IF(B2198="IT",J2198/Settings!$C$13,0)</f>
        <v/>
      </c>
      <c r="P2198" s="23">
        <f>L2198+N2198+O2198</f>
        <v/>
      </c>
    </row>
    <row r="2199">
      <c r="A2199" s="5" t="inlineStr">
        <is>
          <t>E03384</t>
        </is>
      </c>
      <c r="B2199" s="5" t="inlineStr">
        <is>
          <t>IT</t>
        </is>
      </c>
      <c r="C2199" s="5" t="inlineStr">
        <is>
          <t>Sales</t>
        </is>
      </c>
      <c r="D2199" s="5" t="inlineStr">
        <is>
          <t>L4</t>
        </is>
      </c>
      <c r="E2199" s="5" t="n">
        <v>1</v>
      </c>
      <c r="F2199" s="5" t="n">
        <v>56450</v>
      </c>
      <c r="G2199" s="41" t="n">
        <v>44597</v>
      </c>
      <c r="H2199" s="41" t="n"/>
      <c r="I2199" s="42">
        <f>IF(H2199="",DATE(2099,12,31),H2199)</f>
        <v/>
      </c>
      <c r="J2199" s="23">
        <f>F2199*E2199</f>
        <v/>
      </c>
      <c r="K2199" s="23">
        <f>J2199*INDEX(Settings!$C$31:$C$36,MATCH(D2199,Settings!$B$31:$B$36,0))</f>
        <v/>
      </c>
      <c r="L2199" s="23">
        <f>J2199+K2199</f>
        <v/>
      </c>
      <c r="M2199" s="23">
        <f>MIN(L2199,Settings!$C$25)</f>
        <v/>
      </c>
      <c r="N2199" s="23">
        <f>IF(B2199="IT",L2199*Settings!$C$11+L2199*Settings!$C$12,M2199*Settings!$C$16+M2199*Settings!$C$17+L2199*Settings!$C$18+L2199*Settings!$C$19+L2199*Settings!$C$20+L2199*Settings!$C$21*Settings!$C$22)</f>
        <v/>
      </c>
      <c r="O2199" s="23">
        <f>IF(B2199="IT",J2199/Settings!$C$13,0)</f>
        <v/>
      </c>
      <c r="P2199" s="23">
        <f>L2199+N2199+O2199</f>
        <v/>
      </c>
    </row>
    <row r="2200">
      <c r="A2200" s="5" t="inlineStr">
        <is>
          <t>E03385</t>
        </is>
      </c>
      <c r="B2200" s="5" t="inlineStr">
        <is>
          <t>IT</t>
        </is>
      </c>
      <c r="C2200" s="5" t="inlineStr">
        <is>
          <t>Operations</t>
        </is>
      </c>
      <c r="D2200" s="5" t="inlineStr">
        <is>
          <t>L1</t>
        </is>
      </c>
      <c r="E2200" s="5" t="n">
        <v>1</v>
      </c>
      <c r="F2200" s="5" t="n">
        <v>26150</v>
      </c>
      <c r="G2200" s="41" t="n">
        <v>43778</v>
      </c>
      <c r="H2200" s="41" t="n"/>
      <c r="I2200" s="42">
        <f>IF(H2200="",DATE(2099,12,31),H2200)</f>
        <v/>
      </c>
      <c r="J2200" s="23">
        <f>F2200*E2200</f>
        <v/>
      </c>
      <c r="K2200" s="23">
        <f>J2200*INDEX(Settings!$C$31:$C$36,MATCH(D2200,Settings!$B$31:$B$36,0))</f>
        <v/>
      </c>
      <c r="L2200" s="23">
        <f>J2200+K2200</f>
        <v/>
      </c>
      <c r="M2200" s="23">
        <f>MIN(L2200,Settings!$C$25)</f>
        <v/>
      </c>
      <c r="N2200" s="23">
        <f>IF(B2200="IT",L2200*Settings!$C$11+L2200*Settings!$C$12,M2200*Settings!$C$16+M2200*Settings!$C$17+L2200*Settings!$C$18+L2200*Settings!$C$19+L2200*Settings!$C$20+L2200*Settings!$C$21*Settings!$C$22)</f>
        <v/>
      </c>
      <c r="O2200" s="23">
        <f>IF(B2200="IT",J2200/Settings!$C$13,0)</f>
        <v/>
      </c>
      <c r="P2200" s="23">
        <f>L2200+N2200+O2200</f>
        <v/>
      </c>
    </row>
    <row r="2201">
      <c r="A2201" s="5" t="inlineStr">
        <is>
          <t>E03390</t>
        </is>
      </c>
      <c r="B2201" s="5" t="inlineStr">
        <is>
          <t>IT</t>
        </is>
      </c>
      <c r="C2201" s="5" t="inlineStr">
        <is>
          <t>Finance</t>
        </is>
      </c>
      <c r="D2201" s="5" t="inlineStr">
        <is>
          <t>L2</t>
        </is>
      </c>
      <c r="E2201" s="5" t="n">
        <v>1</v>
      </c>
      <c r="F2201" s="5" t="n">
        <v>33950</v>
      </c>
      <c r="G2201" s="41" t="n">
        <v>45173</v>
      </c>
      <c r="H2201" s="41" t="n"/>
      <c r="I2201" s="42">
        <f>IF(H2201="",DATE(2099,12,31),H2201)</f>
        <v/>
      </c>
      <c r="J2201" s="23">
        <f>F2201*E2201</f>
        <v/>
      </c>
      <c r="K2201" s="23">
        <f>J2201*INDEX(Settings!$C$31:$C$36,MATCH(D2201,Settings!$B$31:$B$36,0))</f>
        <v/>
      </c>
      <c r="L2201" s="23">
        <f>J2201+K2201</f>
        <v/>
      </c>
      <c r="M2201" s="23">
        <f>MIN(L2201,Settings!$C$25)</f>
        <v/>
      </c>
      <c r="N2201" s="23">
        <f>IF(B2201="IT",L2201*Settings!$C$11+L2201*Settings!$C$12,M2201*Settings!$C$16+M2201*Settings!$C$17+L2201*Settings!$C$18+L2201*Settings!$C$19+L2201*Settings!$C$20+L2201*Settings!$C$21*Settings!$C$22)</f>
        <v/>
      </c>
      <c r="O2201" s="23">
        <f>IF(B2201="IT",J2201/Settings!$C$13,0)</f>
        <v/>
      </c>
      <c r="P2201" s="23">
        <f>L2201+N2201+O2201</f>
        <v/>
      </c>
    </row>
    <row r="2202">
      <c r="A2202" s="5" t="inlineStr">
        <is>
          <t>E03393</t>
        </is>
      </c>
      <c r="B2202" s="5" t="inlineStr">
        <is>
          <t>IT</t>
        </is>
      </c>
      <c r="C2202" s="5" t="inlineStr">
        <is>
          <t>Finance</t>
        </is>
      </c>
      <c r="D2202" s="5" t="inlineStr">
        <is>
          <t>L2</t>
        </is>
      </c>
      <c r="E2202" s="5" t="n">
        <v>1</v>
      </c>
      <c r="F2202" s="5" t="n">
        <v>31000</v>
      </c>
      <c r="G2202" s="41" t="n">
        <v>45944</v>
      </c>
      <c r="H2202" s="41" t="n"/>
      <c r="I2202" s="42">
        <f>IF(H2202="",DATE(2099,12,31),H2202)</f>
        <v/>
      </c>
      <c r="J2202" s="23">
        <f>F2202*E2202</f>
        <v/>
      </c>
      <c r="K2202" s="23">
        <f>J2202*INDEX(Settings!$C$31:$C$36,MATCH(D2202,Settings!$B$31:$B$36,0))</f>
        <v/>
      </c>
      <c r="L2202" s="23">
        <f>J2202+K2202</f>
        <v/>
      </c>
      <c r="M2202" s="23">
        <f>MIN(L2202,Settings!$C$25)</f>
        <v/>
      </c>
      <c r="N2202" s="23">
        <f>IF(B2202="IT",L2202*Settings!$C$11+L2202*Settings!$C$12,M2202*Settings!$C$16+M2202*Settings!$C$17+L2202*Settings!$C$18+L2202*Settings!$C$19+L2202*Settings!$C$20+L2202*Settings!$C$21*Settings!$C$22)</f>
        <v/>
      </c>
      <c r="O2202" s="23">
        <f>IF(B2202="IT",J2202/Settings!$C$13,0)</f>
        <v/>
      </c>
      <c r="P2202" s="23">
        <f>L2202+N2202+O2202</f>
        <v/>
      </c>
    </row>
    <row r="2203">
      <c r="A2203" s="5" t="inlineStr">
        <is>
          <t>E03394</t>
        </is>
      </c>
      <c r="B2203" s="5" t="inlineStr">
        <is>
          <t>PL</t>
        </is>
      </c>
      <c r="C2203" s="5" t="inlineStr">
        <is>
          <t>Customer Service</t>
        </is>
      </c>
      <c r="D2203" s="5" t="inlineStr">
        <is>
          <t>L2</t>
        </is>
      </c>
      <c r="E2203" s="5" t="n">
        <v>1</v>
      </c>
      <c r="F2203" s="5" t="n">
        <v>23950</v>
      </c>
      <c r="G2203" s="41" t="n">
        <v>44452</v>
      </c>
      <c r="H2203" s="41" t="n"/>
      <c r="I2203" s="42">
        <f>IF(H2203="",DATE(2099,12,31),H2203)</f>
        <v/>
      </c>
      <c r="J2203" s="23">
        <f>F2203*E2203</f>
        <v/>
      </c>
      <c r="K2203" s="23">
        <f>J2203*INDEX(Settings!$C$31:$C$36,MATCH(D2203,Settings!$B$31:$B$36,0))</f>
        <v/>
      </c>
      <c r="L2203" s="23">
        <f>J2203+K2203</f>
        <v/>
      </c>
      <c r="M2203" s="23">
        <f>MIN(L2203,Settings!$C$25)</f>
        <v/>
      </c>
      <c r="N2203" s="23">
        <f>IF(B2203="IT",L2203*Settings!$C$11+L2203*Settings!$C$12,M2203*Settings!$C$16+M2203*Settings!$C$17+L2203*Settings!$C$18+L2203*Settings!$C$19+L2203*Settings!$C$20+L2203*Settings!$C$21*Settings!$C$22)</f>
        <v/>
      </c>
      <c r="O2203" s="23">
        <f>IF(B2203="IT",J2203/Settings!$C$13,0)</f>
        <v/>
      </c>
      <c r="P2203" s="23">
        <f>L2203+N2203+O2203</f>
        <v/>
      </c>
    </row>
    <row r="2204">
      <c r="A2204" s="5" t="inlineStr">
        <is>
          <t>E03399</t>
        </is>
      </c>
      <c r="B2204" s="5" t="inlineStr">
        <is>
          <t>IT</t>
        </is>
      </c>
      <c r="C2204" s="5" t="inlineStr">
        <is>
          <t>Finance</t>
        </is>
      </c>
      <c r="D2204" s="5" t="inlineStr">
        <is>
          <t>L4</t>
        </is>
      </c>
      <c r="E2204" s="5" t="n">
        <v>1</v>
      </c>
      <c r="F2204" s="5" t="n">
        <v>48700</v>
      </c>
      <c r="G2204" s="41" t="n">
        <v>46180</v>
      </c>
      <c r="H2204" s="41" t="n"/>
      <c r="I2204" s="42">
        <f>IF(H2204="",DATE(2099,12,31),H2204)</f>
        <v/>
      </c>
      <c r="J2204" s="23">
        <f>F2204*E2204</f>
        <v/>
      </c>
      <c r="K2204" s="23">
        <f>J2204*INDEX(Settings!$C$31:$C$36,MATCH(D2204,Settings!$B$31:$B$36,0))</f>
        <v/>
      </c>
      <c r="L2204" s="23">
        <f>J2204+K2204</f>
        <v/>
      </c>
      <c r="M2204" s="23">
        <f>MIN(L2204,Settings!$C$25)</f>
        <v/>
      </c>
      <c r="N2204" s="23">
        <f>IF(B2204="IT",L2204*Settings!$C$11+L2204*Settings!$C$12,M2204*Settings!$C$16+M2204*Settings!$C$17+L2204*Settings!$C$18+L2204*Settings!$C$19+L2204*Settings!$C$20+L2204*Settings!$C$21*Settings!$C$22)</f>
        <v/>
      </c>
      <c r="O2204" s="23">
        <f>IF(B2204="IT",J2204/Settings!$C$13,0)</f>
        <v/>
      </c>
      <c r="P2204" s="23">
        <f>L2204+N2204+O2204</f>
        <v/>
      </c>
    </row>
    <row r="2205">
      <c r="A2205" s="5" t="inlineStr">
        <is>
          <t>E03403</t>
        </is>
      </c>
      <c r="B2205" s="5" t="inlineStr">
        <is>
          <t>PL</t>
        </is>
      </c>
      <c r="C2205" s="5" t="inlineStr">
        <is>
          <t>Operations</t>
        </is>
      </c>
      <c r="D2205" s="5" t="inlineStr">
        <is>
          <t>L3</t>
        </is>
      </c>
      <c r="E2205" s="5" t="n">
        <v>1</v>
      </c>
      <c r="F2205" s="5" t="n">
        <v>26700</v>
      </c>
      <c r="G2205" s="41" t="n">
        <v>45127</v>
      </c>
      <c r="H2205" s="41" t="n"/>
      <c r="I2205" s="42">
        <f>IF(H2205="",DATE(2099,12,31),H2205)</f>
        <v/>
      </c>
      <c r="J2205" s="23">
        <f>F2205*E2205</f>
        <v/>
      </c>
      <c r="K2205" s="23">
        <f>J2205*INDEX(Settings!$C$31:$C$36,MATCH(D2205,Settings!$B$31:$B$36,0))</f>
        <v/>
      </c>
      <c r="L2205" s="23">
        <f>J2205+K2205</f>
        <v/>
      </c>
      <c r="M2205" s="23">
        <f>MIN(L2205,Settings!$C$25)</f>
        <v/>
      </c>
      <c r="N2205" s="23">
        <f>IF(B2205="IT",L2205*Settings!$C$11+L2205*Settings!$C$12,M2205*Settings!$C$16+M2205*Settings!$C$17+L2205*Settings!$C$18+L2205*Settings!$C$19+L2205*Settings!$C$20+L2205*Settings!$C$21*Settings!$C$22)</f>
        <v/>
      </c>
      <c r="O2205" s="23">
        <f>IF(B2205="IT",J2205/Settings!$C$13,0)</f>
        <v/>
      </c>
      <c r="P2205" s="23">
        <f>L2205+N2205+O2205</f>
        <v/>
      </c>
    </row>
    <row r="2206">
      <c r="A2206" s="5" t="inlineStr">
        <is>
          <t>E03404</t>
        </is>
      </c>
      <c r="B2206" s="5" t="inlineStr">
        <is>
          <t>PL</t>
        </is>
      </c>
      <c r="C2206" s="5" t="inlineStr">
        <is>
          <t>Finance</t>
        </is>
      </c>
      <c r="D2206" s="5" t="inlineStr">
        <is>
          <t>L2</t>
        </is>
      </c>
      <c r="E2206" s="5" t="n">
        <v>0.8</v>
      </c>
      <c r="F2206" s="5" t="n">
        <v>28300</v>
      </c>
      <c r="G2206" s="41" t="n">
        <v>44889</v>
      </c>
      <c r="H2206" s="41" t="n">
        <v>46168</v>
      </c>
      <c r="I2206" s="42">
        <f>IF(H2206="",DATE(2099,12,31),H2206)</f>
        <v/>
      </c>
      <c r="J2206" s="23">
        <f>F2206*E2206</f>
        <v/>
      </c>
      <c r="K2206" s="23">
        <f>J2206*INDEX(Settings!$C$31:$C$36,MATCH(D2206,Settings!$B$31:$B$36,0))</f>
        <v/>
      </c>
      <c r="L2206" s="23">
        <f>J2206+K2206</f>
        <v/>
      </c>
      <c r="M2206" s="23">
        <f>MIN(L2206,Settings!$C$25)</f>
        <v/>
      </c>
      <c r="N2206" s="23">
        <f>IF(B2206="IT",L2206*Settings!$C$11+L2206*Settings!$C$12,M2206*Settings!$C$16+M2206*Settings!$C$17+L2206*Settings!$C$18+L2206*Settings!$C$19+L2206*Settings!$C$20+L2206*Settings!$C$21*Settings!$C$22)</f>
        <v/>
      </c>
      <c r="O2206" s="23">
        <f>IF(B2206="IT",J2206/Settings!$C$13,0)</f>
        <v/>
      </c>
      <c r="P2206" s="23">
        <f>L2206+N2206+O2206</f>
        <v/>
      </c>
    </row>
    <row r="2207">
      <c r="A2207" s="5" t="inlineStr">
        <is>
          <t>E03406</t>
        </is>
      </c>
      <c r="B2207" s="5" t="inlineStr">
        <is>
          <t>IT</t>
        </is>
      </c>
      <c r="C2207" s="5" t="inlineStr">
        <is>
          <t>Operations</t>
        </is>
      </c>
      <c r="D2207" s="5" t="inlineStr">
        <is>
          <t>L1</t>
        </is>
      </c>
      <c r="E2207" s="5" t="n">
        <v>1</v>
      </c>
      <c r="F2207" s="5" t="n">
        <v>23200</v>
      </c>
      <c r="G2207" s="41" t="n">
        <v>45371</v>
      </c>
      <c r="H2207" s="41" t="n"/>
      <c r="I2207" s="42">
        <f>IF(H2207="",DATE(2099,12,31),H2207)</f>
        <v/>
      </c>
      <c r="J2207" s="23">
        <f>F2207*E2207</f>
        <v/>
      </c>
      <c r="K2207" s="23">
        <f>J2207*INDEX(Settings!$C$31:$C$36,MATCH(D2207,Settings!$B$31:$B$36,0))</f>
        <v/>
      </c>
      <c r="L2207" s="23">
        <f>J2207+K2207</f>
        <v/>
      </c>
      <c r="M2207" s="23">
        <f>MIN(L2207,Settings!$C$25)</f>
        <v/>
      </c>
      <c r="N2207" s="23">
        <f>IF(B2207="IT",L2207*Settings!$C$11+L2207*Settings!$C$12,M2207*Settings!$C$16+M2207*Settings!$C$17+L2207*Settings!$C$18+L2207*Settings!$C$19+L2207*Settings!$C$20+L2207*Settings!$C$21*Settings!$C$22)</f>
        <v/>
      </c>
      <c r="O2207" s="23">
        <f>IF(B2207="IT",J2207/Settings!$C$13,0)</f>
        <v/>
      </c>
      <c r="P2207" s="23">
        <f>L2207+N2207+O2207</f>
        <v/>
      </c>
    </row>
    <row r="2208">
      <c r="A2208" s="5" t="inlineStr">
        <is>
          <t>E03408</t>
        </is>
      </c>
      <c r="B2208" s="5" t="inlineStr">
        <is>
          <t>PL</t>
        </is>
      </c>
      <c r="C2208" s="5" t="inlineStr">
        <is>
          <t>Tech</t>
        </is>
      </c>
      <c r="D2208" s="5" t="inlineStr">
        <is>
          <t>L4</t>
        </is>
      </c>
      <c r="E2208" s="5" t="n">
        <v>1</v>
      </c>
      <c r="F2208" s="5" t="n">
        <v>42250</v>
      </c>
      <c r="G2208" s="41" t="n">
        <v>46038</v>
      </c>
      <c r="H2208" s="41" t="n"/>
      <c r="I2208" s="42">
        <f>IF(H2208="",DATE(2099,12,31),H2208)</f>
        <v/>
      </c>
      <c r="J2208" s="23">
        <f>F2208*E2208</f>
        <v/>
      </c>
      <c r="K2208" s="23">
        <f>J2208*INDEX(Settings!$C$31:$C$36,MATCH(D2208,Settings!$B$31:$B$36,0))</f>
        <v/>
      </c>
      <c r="L2208" s="23">
        <f>J2208+K2208</f>
        <v/>
      </c>
      <c r="M2208" s="23">
        <f>MIN(L2208,Settings!$C$25)</f>
        <v/>
      </c>
      <c r="N2208" s="23">
        <f>IF(B2208="IT",L2208*Settings!$C$11+L2208*Settings!$C$12,M2208*Settings!$C$16+M2208*Settings!$C$17+L2208*Settings!$C$18+L2208*Settings!$C$19+L2208*Settings!$C$20+L2208*Settings!$C$21*Settings!$C$22)</f>
        <v/>
      </c>
      <c r="O2208" s="23">
        <f>IF(B2208="IT",J2208/Settings!$C$13,0)</f>
        <v/>
      </c>
      <c r="P2208" s="23">
        <f>L2208+N2208+O2208</f>
        <v/>
      </c>
    </row>
    <row r="2209">
      <c r="A2209" s="5" t="inlineStr">
        <is>
          <t>E03409</t>
        </is>
      </c>
      <c r="B2209" s="5" t="inlineStr">
        <is>
          <t>PL</t>
        </is>
      </c>
      <c r="C2209" s="5" t="inlineStr">
        <is>
          <t>HR</t>
        </is>
      </c>
      <c r="D2209" s="5" t="inlineStr">
        <is>
          <t>L4</t>
        </is>
      </c>
      <c r="E2209" s="5" t="n">
        <v>1</v>
      </c>
      <c r="F2209" s="5" t="n">
        <v>48500</v>
      </c>
      <c r="G2209" s="41" t="n">
        <v>44766</v>
      </c>
      <c r="H2209" s="41" t="n"/>
      <c r="I2209" s="42">
        <f>IF(H2209="",DATE(2099,12,31),H2209)</f>
        <v/>
      </c>
      <c r="J2209" s="23">
        <f>F2209*E2209</f>
        <v/>
      </c>
      <c r="K2209" s="23">
        <f>J2209*INDEX(Settings!$C$31:$C$36,MATCH(D2209,Settings!$B$31:$B$36,0))</f>
        <v/>
      </c>
      <c r="L2209" s="23">
        <f>J2209+K2209</f>
        <v/>
      </c>
      <c r="M2209" s="23">
        <f>MIN(L2209,Settings!$C$25)</f>
        <v/>
      </c>
      <c r="N2209" s="23">
        <f>IF(B2209="IT",L2209*Settings!$C$11+L2209*Settings!$C$12,M2209*Settings!$C$16+M2209*Settings!$C$17+L2209*Settings!$C$18+L2209*Settings!$C$19+L2209*Settings!$C$20+L2209*Settings!$C$21*Settings!$C$22)</f>
        <v/>
      </c>
      <c r="O2209" s="23">
        <f>IF(B2209="IT",J2209/Settings!$C$13,0)</f>
        <v/>
      </c>
      <c r="P2209" s="23">
        <f>L2209+N2209+O2209</f>
        <v/>
      </c>
    </row>
    <row r="2210">
      <c r="A2210" s="5" t="inlineStr">
        <is>
          <t>E03410</t>
        </is>
      </c>
      <c r="B2210" s="5" t="inlineStr">
        <is>
          <t>IT</t>
        </is>
      </c>
      <c r="C2210" s="5" t="inlineStr">
        <is>
          <t>Tech</t>
        </is>
      </c>
      <c r="D2210" s="5" t="inlineStr">
        <is>
          <t>L3</t>
        </is>
      </c>
      <c r="E2210" s="5" t="n">
        <v>1</v>
      </c>
      <c r="F2210" s="5" t="n">
        <v>51950</v>
      </c>
      <c r="G2210" s="41" t="n">
        <v>45388</v>
      </c>
      <c r="H2210" s="41" t="n"/>
      <c r="I2210" s="42">
        <f>IF(H2210="",DATE(2099,12,31),H2210)</f>
        <v/>
      </c>
      <c r="J2210" s="23">
        <f>F2210*E2210</f>
        <v/>
      </c>
      <c r="K2210" s="23">
        <f>J2210*INDEX(Settings!$C$31:$C$36,MATCH(D2210,Settings!$B$31:$B$36,0))</f>
        <v/>
      </c>
      <c r="L2210" s="23">
        <f>J2210+K2210</f>
        <v/>
      </c>
      <c r="M2210" s="23">
        <f>MIN(L2210,Settings!$C$25)</f>
        <v/>
      </c>
      <c r="N2210" s="23">
        <f>IF(B2210="IT",L2210*Settings!$C$11+L2210*Settings!$C$12,M2210*Settings!$C$16+M2210*Settings!$C$17+L2210*Settings!$C$18+L2210*Settings!$C$19+L2210*Settings!$C$20+L2210*Settings!$C$21*Settings!$C$22)</f>
        <v/>
      </c>
      <c r="O2210" s="23">
        <f>IF(B2210="IT",J2210/Settings!$C$13,0)</f>
        <v/>
      </c>
      <c r="P2210" s="23">
        <f>L2210+N2210+O2210</f>
        <v/>
      </c>
    </row>
    <row r="2211">
      <c r="A2211" s="5" t="inlineStr">
        <is>
          <t>E03411</t>
        </is>
      </c>
      <c r="B2211" s="5" t="inlineStr">
        <is>
          <t>IT</t>
        </is>
      </c>
      <c r="C2211" s="5" t="inlineStr">
        <is>
          <t>HR</t>
        </is>
      </c>
      <c r="D2211" s="5" t="inlineStr">
        <is>
          <t>L2</t>
        </is>
      </c>
      <c r="E2211" s="5" t="n">
        <v>1</v>
      </c>
      <c r="F2211" s="5" t="n">
        <v>31850</v>
      </c>
      <c r="G2211" s="41" t="n">
        <v>45665</v>
      </c>
      <c r="H2211" s="41" t="n"/>
      <c r="I2211" s="42">
        <f>IF(H2211="",DATE(2099,12,31),H2211)</f>
        <v/>
      </c>
      <c r="J2211" s="23">
        <f>F2211*E2211</f>
        <v/>
      </c>
      <c r="K2211" s="23">
        <f>J2211*INDEX(Settings!$C$31:$C$36,MATCH(D2211,Settings!$B$31:$B$36,0))</f>
        <v/>
      </c>
      <c r="L2211" s="23">
        <f>J2211+K2211</f>
        <v/>
      </c>
      <c r="M2211" s="23">
        <f>MIN(L2211,Settings!$C$25)</f>
        <v/>
      </c>
      <c r="N2211" s="23">
        <f>IF(B2211="IT",L2211*Settings!$C$11+L2211*Settings!$C$12,M2211*Settings!$C$16+M2211*Settings!$C$17+L2211*Settings!$C$18+L2211*Settings!$C$19+L2211*Settings!$C$20+L2211*Settings!$C$21*Settings!$C$22)</f>
        <v/>
      </c>
      <c r="O2211" s="23">
        <f>IF(B2211="IT",J2211/Settings!$C$13,0)</f>
        <v/>
      </c>
      <c r="P2211" s="23">
        <f>L2211+N2211+O2211</f>
        <v/>
      </c>
    </row>
    <row r="2212">
      <c r="A2212" s="5" t="inlineStr">
        <is>
          <t>E03414</t>
        </is>
      </c>
      <c r="B2212" s="5" t="inlineStr">
        <is>
          <t>IT</t>
        </is>
      </c>
      <c r="C2212" s="5" t="inlineStr">
        <is>
          <t>Tech</t>
        </is>
      </c>
      <c r="D2212" s="5" t="inlineStr">
        <is>
          <t>L2</t>
        </is>
      </c>
      <c r="E2212" s="5" t="n">
        <v>1</v>
      </c>
      <c r="F2212" s="5" t="n">
        <v>43150</v>
      </c>
      <c r="G2212" s="41" t="n">
        <v>44048</v>
      </c>
      <c r="H2212" s="41" t="n"/>
      <c r="I2212" s="42">
        <f>IF(H2212="",DATE(2099,12,31),H2212)</f>
        <v/>
      </c>
      <c r="J2212" s="23">
        <f>F2212*E2212</f>
        <v/>
      </c>
      <c r="K2212" s="23">
        <f>J2212*INDEX(Settings!$C$31:$C$36,MATCH(D2212,Settings!$B$31:$B$36,0))</f>
        <v/>
      </c>
      <c r="L2212" s="23">
        <f>J2212+K2212</f>
        <v/>
      </c>
      <c r="M2212" s="23">
        <f>MIN(L2212,Settings!$C$25)</f>
        <v/>
      </c>
      <c r="N2212" s="23">
        <f>IF(B2212="IT",L2212*Settings!$C$11+L2212*Settings!$C$12,M2212*Settings!$C$16+M2212*Settings!$C$17+L2212*Settings!$C$18+L2212*Settings!$C$19+L2212*Settings!$C$20+L2212*Settings!$C$21*Settings!$C$22)</f>
        <v/>
      </c>
      <c r="O2212" s="23">
        <f>IF(B2212="IT",J2212/Settings!$C$13,0)</f>
        <v/>
      </c>
      <c r="P2212" s="23">
        <f>L2212+N2212+O2212</f>
        <v/>
      </c>
    </row>
    <row r="2213">
      <c r="A2213" s="5" t="inlineStr">
        <is>
          <t>E03415</t>
        </is>
      </c>
      <c r="B2213" s="5" t="inlineStr">
        <is>
          <t>PL</t>
        </is>
      </c>
      <c r="C2213" s="5" t="inlineStr">
        <is>
          <t>Tech</t>
        </is>
      </c>
      <c r="D2213" s="5" t="inlineStr">
        <is>
          <t>L3</t>
        </is>
      </c>
      <c r="E2213" s="5" t="n">
        <v>1</v>
      </c>
      <c r="F2213" s="5" t="n">
        <v>38600</v>
      </c>
      <c r="G2213" s="41" t="n">
        <v>45743</v>
      </c>
      <c r="H2213" s="41" t="n"/>
      <c r="I2213" s="42">
        <f>IF(H2213="",DATE(2099,12,31),H2213)</f>
        <v/>
      </c>
      <c r="J2213" s="23">
        <f>F2213*E2213</f>
        <v/>
      </c>
      <c r="K2213" s="23">
        <f>J2213*INDEX(Settings!$C$31:$C$36,MATCH(D2213,Settings!$B$31:$B$36,0))</f>
        <v/>
      </c>
      <c r="L2213" s="23">
        <f>J2213+K2213</f>
        <v/>
      </c>
      <c r="M2213" s="23">
        <f>MIN(L2213,Settings!$C$25)</f>
        <v/>
      </c>
      <c r="N2213" s="23">
        <f>IF(B2213="IT",L2213*Settings!$C$11+L2213*Settings!$C$12,M2213*Settings!$C$16+M2213*Settings!$C$17+L2213*Settings!$C$18+L2213*Settings!$C$19+L2213*Settings!$C$20+L2213*Settings!$C$21*Settings!$C$22)</f>
        <v/>
      </c>
      <c r="O2213" s="23">
        <f>IF(B2213="IT",J2213/Settings!$C$13,0)</f>
        <v/>
      </c>
      <c r="P2213" s="23">
        <f>L2213+N2213+O2213</f>
        <v/>
      </c>
    </row>
    <row r="2214">
      <c r="A2214" s="5" t="inlineStr">
        <is>
          <t>E03417</t>
        </is>
      </c>
      <c r="B2214" s="5" t="inlineStr">
        <is>
          <t>PL</t>
        </is>
      </c>
      <c r="C2214" s="5" t="inlineStr">
        <is>
          <t>Customer Service</t>
        </is>
      </c>
      <c r="D2214" s="5" t="inlineStr">
        <is>
          <t>L5</t>
        </is>
      </c>
      <c r="E2214" s="5" t="n">
        <v>1</v>
      </c>
      <c r="F2214" s="5" t="n">
        <v>58500</v>
      </c>
      <c r="G2214" s="41" t="n">
        <v>45637</v>
      </c>
      <c r="H2214" s="41" t="n"/>
      <c r="I2214" s="42">
        <f>IF(H2214="",DATE(2099,12,31),H2214)</f>
        <v/>
      </c>
      <c r="J2214" s="23">
        <f>F2214*E2214</f>
        <v/>
      </c>
      <c r="K2214" s="23">
        <f>J2214*INDEX(Settings!$C$31:$C$36,MATCH(D2214,Settings!$B$31:$B$36,0))</f>
        <v/>
      </c>
      <c r="L2214" s="23">
        <f>J2214+K2214</f>
        <v/>
      </c>
      <c r="M2214" s="23">
        <f>MIN(L2214,Settings!$C$25)</f>
        <v/>
      </c>
      <c r="N2214" s="23">
        <f>IF(B2214="IT",L2214*Settings!$C$11+L2214*Settings!$C$12,M2214*Settings!$C$16+M2214*Settings!$C$17+L2214*Settings!$C$18+L2214*Settings!$C$19+L2214*Settings!$C$20+L2214*Settings!$C$21*Settings!$C$22)</f>
        <v/>
      </c>
      <c r="O2214" s="23">
        <f>IF(B2214="IT",J2214/Settings!$C$13,0)</f>
        <v/>
      </c>
      <c r="P2214" s="23">
        <f>L2214+N2214+O2214</f>
        <v/>
      </c>
    </row>
    <row r="2215">
      <c r="A2215" s="5" t="inlineStr">
        <is>
          <t>E03418</t>
        </is>
      </c>
      <c r="B2215" s="5" t="inlineStr">
        <is>
          <t>PL</t>
        </is>
      </c>
      <c r="C2215" s="5" t="inlineStr">
        <is>
          <t>Customer Service</t>
        </is>
      </c>
      <c r="D2215" s="5" t="inlineStr">
        <is>
          <t>L2</t>
        </is>
      </c>
      <c r="E2215" s="5" t="n">
        <v>1</v>
      </c>
      <c r="F2215" s="5" t="n">
        <v>24700</v>
      </c>
      <c r="G2215" s="41" t="n">
        <v>44554</v>
      </c>
      <c r="H2215" s="41" t="n"/>
      <c r="I2215" s="42">
        <f>IF(H2215="",DATE(2099,12,31),H2215)</f>
        <v/>
      </c>
      <c r="J2215" s="23">
        <f>F2215*E2215</f>
        <v/>
      </c>
      <c r="K2215" s="23">
        <f>J2215*INDEX(Settings!$C$31:$C$36,MATCH(D2215,Settings!$B$31:$B$36,0))</f>
        <v/>
      </c>
      <c r="L2215" s="23">
        <f>J2215+K2215</f>
        <v/>
      </c>
      <c r="M2215" s="23">
        <f>MIN(L2215,Settings!$C$25)</f>
        <v/>
      </c>
      <c r="N2215" s="23">
        <f>IF(B2215="IT",L2215*Settings!$C$11+L2215*Settings!$C$12,M2215*Settings!$C$16+M2215*Settings!$C$17+L2215*Settings!$C$18+L2215*Settings!$C$19+L2215*Settings!$C$20+L2215*Settings!$C$21*Settings!$C$22)</f>
        <v/>
      </c>
      <c r="O2215" s="23">
        <f>IF(B2215="IT",J2215/Settings!$C$13,0)</f>
        <v/>
      </c>
      <c r="P2215" s="23">
        <f>L2215+N2215+O2215</f>
        <v/>
      </c>
    </row>
    <row r="2216">
      <c r="A2216" s="5" t="inlineStr">
        <is>
          <t>E03421</t>
        </is>
      </c>
      <c r="B2216" s="5" t="inlineStr">
        <is>
          <t>IT</t>
        </is>
      </c>
      <c r="C2216" s="5" t="inlineStr">
        <is>
          <t>Tech</t>
        </is>
      </c>
      <c r="D2216" s="5" t="inlineStr">
        <is>
          <t>L4</t>
        </is>
      </c>
      <c r="E2216" s="5" t="n">
        <v>1</v>
      </c>
      <c r="F2216" s="5" t="n">
        <v>71650</v>
      </c>
      <c r="G2216" s="41" t="n">
        <v>42004</v>
      </c>
      <c r="H2216" s="41" t="n"/>
      <c r="I2216" s="42">
        <f>IF(H2216="",DATE(2099,12,31),H2216)</f>
        <v/>
      </c>
      <c r="J2216" s="23">
        <f>F2216*E2216</f>
        <v/>
      </c>
      <c r="K2216" s="23">
        <f>J2216*INDEX(Settings!$C$31:$C$36,MATCH(D2216,Settings!$B$31:$B$36,0))</f>
        <v/>
      </c>
      <c r="L2216" s="23">
        <f>J2216+K2216</f>
        <v/>
      </c>
      <c r="M2216" s="23">
        <f>MIN(L2216,Settings!$C$25)</f>
        <v/>
      </c>
      <c r="N2216" s="23">
        <f>IF(B2216="IT",L2216*Settings!$C$11+L2216*Settings!$C$12,M2216*Settings!$C$16+M2216*Settings!$C$17+L2216*Settings!$C$18+L2216*Settings!$C$19+L2216*Settings!$C$20+L2216*Settings!$C$21*Settings!$C$22)</f>
        <v/>
      </c>
      <c r="O2216" s="23">
        <f>IF(B2216="IT",J2216/Settings!$C$13,0)</f>
        <v/>
      </c>
      <c r="P2216" s="23">
        <f>L2216+N2216+O2216</f>
        <v/>
      </c>
    </row>
    <row r="2217">
      <c r="A2217" s="5" t="inlineStr">
        <is>
          <t>E03422</t>
        </is>
      </c>
      <c r="B2217" s="5" t="inlineStr">
        <is>
          <t>IT</t>
        </is>
      </c>
      <c r="C2217" s="5" t="inlineStr">
        <is>
          <t>Finance</t>
        </is>
      </c>
      <c r="D2217" s="5" t="inlineStr">
        <is>
          <t>L4</t>
        </is>
      </c>
      <c r="E2217" s="5" t="n">
        <v>1</v>
      </c>
      <c r="F2217" s="5" t="n">
        <v>60650</v>
      </c>
      <c r="G2217" s="41" t="n">
        <v>42095</v>
      </c>
      <c r="H2217" s="41" t="n"/>
      <c r="I2217" s="42">
        <f>IF(H2217="",DATE(2099,12,31),H2217)</f>
        <v/>
      </c>
      <c r="J2217" s="23">
        <f>F2217*E2217</f>
        <v/>
      </c>
      <c r="K2217" s="23">
        <f>J2217*INDEX(Settings!$C$31:$C$36,MATCH(D2217,Settings!$B$31:$B$36,0))</f>
        <v/>
      </c>
      <c r="L2217" s="23">
        <f>J2217+K2217</f>
        <v/>
      </c>
      <c r="M2217" s="23">
        <f>MIN(L2217,Settings!$C$25)</f>
        <v/>
      </c>
      <c r="N2217" s="23">
        <f>IF(B2217="IT",L2217*Settings!$C$11+L2217*Settings!$C$12,M2217*Settings!$C$16+M2217*Settings!$C$17+L2217*Settings!$C$18+L2217*Settings!$C$19+L2217*Settings!$C$20+L2217*Settings!$C$21*Settings!$C$22)</f>
        <v/>
      </c>
      <c r="O2217" s="23">
        <f>IF(B2217="IT",J2217/Settings!$C$13,0)</f>
        <v/>
      </c>
      <c r="P2217" s="23">
        <f>L2217+N2217+O2217</f>
        <v/>
      </c>
    </row>
    <row r="2218">
      <c r="A2218" s="5" t="inlineStr">
        <is>
          <t>E03425</t>
        </is>
      </c>
      <c r="B2218" s="5" t="inlineStr">
        <is>
          <t>IT</t>
        </is>
      </c>
      <c r="C2218" s="5" t="inlineStr">
        <is>
          <t>Tech</t>
        </is>
      </c>
      <c r="D2218" s="5" t="inlineStr">
        <is>
          <t>L5</t>
        </is>
      </c>
      <c r="E2218" s="5" t="n">
        <v>1</v>
      </c>
      <c r="F2218" s="5" t="n">
        <v>93350</v>
      </c>
      <c r="G2218" s="41" t="n">
        <v>45269</v>
      </c>
      <c r="H2218" s="41" t="n"/>
      <c r="I2218" s="42">
        <f>IF(H2218="",DATE(2099,12,31),H2218)</f>
        <v/>
      </c>
      <c r="J2218" s="23">
        <f>F2218*E2218</f>
        <v/>
      </c>
      <c r="K2218" s="23">
        <f>J2218*INDEX(Settings!$C$31:$C$36,MATCH(D2218,Settings!$B$31:$B$36,0))</f>
        <v/>
      </c>
      <c r="L2218" s="23">
        <f>J2218+K2218</f>
        <v/>
      </c>
      <c r="M2218" s="23">
        <f>MIN(L2218,Settings!$C$25)</f>
        <v/>
      </c>
      <c r="N2218" s="23">
        <f>IF(B2218="IT",L2218*Settings!$C$11+L2218*Settings!$C$12,M2218*Settings!$C$16+M2218*Settings!$C$17+L2218*Settings!$C$18+L2218*Settings!$C$19+L2218*Settings!$C$20+L2218*Settings!$C$21*Settings!$C$22)</f>
        <v/>
      </c>
      <c r="O2218" s="23">
        <f>IF(B2218="IT",J2218/Settings!$C$13,0)</f>
        <v/>
      </c>
      <c r="P2218" s="23">
        <f>L2218+N2218+O2218</f>
        <v/>
      </c>
    </row>
    <row r="2219">
      <c r="A2219" s="5" t="inlineStr">
        <is>
          <t>E03426</t>
        </is>
      </c>
      <c r="B2219" s="5" t="inlineStr">
        <is>
          <t>IT</t>
        </is>
      </c>
      <c r="C2219" s="5" t="inlineStr">
        <is>
          <t>Operations</t>
        </is>
      </c>
      <c r="D2219" s="5" t="inlineStr">
        <is>
          <t>L2</t>
        </is>
      </c>
      <c r="E2219" s="5" t="n">
        <v>0.8</v>
      </c>
      <c r="F2219" s="5" t="n">
        <v>28300</v>
      </c>
      <c r="G2219" s="41" t="n">
        <v>45912</v>
      </c>
      <c r="H2219" s="41" t="n"/>
      <c r="I2219" s="42">
        <f>IF(H2219="",DATE(2099,12,31),H2219)</f>
        <v/>
      </c>
      <c r="J2219" s="23">
        <f>F2219*E2219</f>
        <v/>
      </c>
      <c r="K2219" s="23">
        <f>J2219*INDEX(Settings!$C$31:$C$36,MATCH(D2219,Settings!$B$31:$B$36,0))</f>
        <v/>
      </c>
      <c r="L2219" s="23">
        <f>J2219+K2219</f>
        <v/>
      </c>
      <c r="M2219" s="23">
        <f>MIN(L2219,Settings!$C$25)</f>
        <v/>
      </c>
      <c r="N2219" s="23">
        <f>IF(B2219="IT",L2219*Settings!$C$11+L2219*Settings!$C$12,M2219*Settings!$C$16+M2219*Settings!$C$17+L2219*Settings!$C$18+L2219*Settings!$C$19+L2219*Settings!$C$20+L2219*Settings!$C$21*Settings!$C$22)</f>
        <v/>
      </c>
      <c r="O2219" s="23">
        <f>IF(B2219="IT",J2219/Settings!$C$13,0)</f>
        <v/>
      </c>
      <c r="P2219" s="23">
        <f>L2219+N2219+O2219</f>
        <v/>
      </c>
    </row>
    <row r="2220">
      <c r="A2220" s="5" t="inlineStr">
        <is>
          <t>E03427</t>
        </is>
      </c>
      <c r="B2220" s="5" t="inlineStr">
        <is>
          <t>IT</t>
        </is>
      </c>
      <c r="C2220" s="5" t="inlineStr">
        <is>
          <t>Operations</t>
        </is>
      </c>
      <c r="D2220" s="5" t="inlineStr">
        <is>
          <t>L3</t>
        </is>
      </c>
      <c r="E2220" s="5" t="n">
        <v>0.8</v>
      </c>
      <c r="F2220" s="5" t="n">
        <v>34950</v>
      </c>
      <c r="G2220" s="41" t="n">
        <v>44866</v>
      </c>
      <c r="H2220" s="41" t="n"/>
      <c r="I2220" s="42">
        <f>IF(H2220="",DATE(2099,12,31),H2220)</f>
        <v/>
      </c>
      <c r="J2220" s="23">
        <f>F2220*E2220</f>
        <v/>
      </c>
      <c r="K2220" s="23">
        <f>J2220*INDEX(Settings!$C$31:$C$36,MATCH(D2220,Settings!$B$31:$B$36,0))</f>
        <v/>
      </c>
      <c r="L2220" s="23">
        <f>J2220+K2220</f>
        <v/>
      </c>
      <c r="M2220" s="23">
        <f>MIN(L2220,Settings!$C$25)</f>
        <v/>
      </c>
      <c r="N2220" s="23">
        <f>IF(B2220="IT",L2220*Settings!$C$11+L2220*Settings!$C$12,M2220*Settings!$C$16+M2220*Settings!$C$17+L2220*Settings!$C$18+L2220*Settings!$C$19+L2220*Settings!$C$20+L2220*Settings!$C$21*Settings!$C$22)</f>
        <v/>
      </c>
      <c r="O2220" s="23">
        <f>IF(B2220="IT",J2220/Settings!$C$13,0)</f>
        <v/>
      </c>
      <c r="P2220" s="23">
        <f>L2220+N2220+O2220</f>
        <v/>
      </c>
    </row>
    <row r="2221">
      <c r="A2221" s="5" t="inlineStr">
        <is>
          <t>E03431</t>
        </is>
      </c>
      <c r="B2221" s="5" t="inlineStr">
        <is>
          <t>PL</t>
        </is>
      </c>
      <c r="C2221" s="5" t="inlineStr">
        <is>
          <t>HR</t>
        </is>
      </c>
      <c r="D2221" s="5" t="inlineStr">
        <is>
          <t>L3</t>
        </is>
      </c>
      <c r="E2221" s="5" t="n">
        <v>1</v>
      </c>
      <c r="F2221" s="5" t="n">
        <v>36600</v>
      </c>
      <c r="G2221" s="41" t="n">
        <v>45987</v>
      </c>
      <c r="H2221" s="41" t="n"/>
      <c r="I2221" s="42">
        <f>IF(H2221="",DATE(2099,12,31),H2221)</f>
        <v/>
      </c>
      <c r="J2221" s="23">
        <f>F2221*E2221</f>
        <v/>
      </c>
      <c r="K2221" s="23">
        <f>J2221*INDEX(Settings!$C$31:$C$36,MATCH(D2221,Settings!$B$31:$B$36,0))</f>
        <v/>
      </c>
      <c r="L2221" s="23">
        <f>J2221+K2221</f>
        <v/>
      </c>
      <c r="M2221" s="23">
        <f>MIN(L2221,Settings!$C$25)</f>
        <v/>
      </c>
      <c r="N2221" s="23">
        <f>IF(B2221="IT",L2221*Settings!$C$11+L2221*Settings!$C$12,M2221*Settings!$C$16+M2221*Settings!$C$17+L2221*Settings!$C$18+L2221*Settings!$C$19+L2221*Settings!$C$20+L2221*Settings!$C$21*Settings!$C$22)</f>
        <v/>
      </c>
      <c r="O2221" s="23">
        <f>IF(B2221="IT",J2221/Settings!$C$13,0)</f>
        <v/>
      </c>
      <c r="P2221" s="23">
        <f>L2221+N2221+O2221</f>
        <v/>
      </c>
    </row>
    <row r="2222">
      <c r="A2222" s="5" t="inlineStr">
        <is>
          <t>E03432</t>
        </is>
      </c>
      <c r="B2222" s="5" t="inlineStr">
        <is>
          <t>IT</t>
        </is>
      </c>
      <c r="C2222" s="5" t="inlineStr">
        <is>
          <t>Tech</t>
        </is>
      </c>
      <c r="D2222" s="5" t="inlineStr">
        <is>
          <t>L1</t>
        </is>
      </c>
      <c r="E2222" s="5" t="n">
        <v>1</v>
      </c>
      <c r="F2222" s="5" t="n">
        <v>35650</v>
      </c>
      <c r="G2222" s="41" t="n">
        <v>44019</v>
      </c>
      <c r="H2222" s="41" t="n"/>
      <c r="I2222" s="42">
        <f>IF(H2222="",DATE(2099,12,31),H2222)</f>
        <v/>
      </c>
      <c r="J2222" s="23">
        <f>F2222*E2222</f>
        <v/>
      </c>
      <c r="K2222" s="23">
        <f>J2222*INDEX(Settings!$C$31:$C$36,MATCH(D2222,Settings!$B$31:$B$36,0))</f>
        <v/>
      </c>
      <c r="L2222" s="23">
        <f>J2222+K2222</f>
        <v/>
      </c>
      <c r="M2222" s="23">
        <f>MIN(L2222,Settings!$C$25)</f>
        <v/>
      </c>
      <c r="N2222" s="23">
        <f>IF(B2222="IT",L2222*Settings!$C$11+L2222*Settings!$C$12,M2222*Settings!$C$16+M2222*Settings!$C$17+L2222*Settings!$C$18+L2222*Settings!$C$19+L2222*Settings!$C$20+L2222*Settings!$C$21*Settings!$C$22)</f>
        <v/>
      </c>
      <c r="O2222" s="23">
        <f>IF(B2222="IT",J2222/Settings!$C$13,0)</f>
        <v/>
      </c>
      <c r="P2222" s="23">
        <f>L2222+N2222+O2222</f>
        <v/>
      </c>
    </row>
    <row r="2223">
      <c r="A2223" s="5" t="inlineStr">
        <is>
          <t>E03433</t>
        </is>
      </c>
      <c r="B2223" s="5" t="inlineStr">
        <is>
          <t>IT</t>
        </is>
      </c>
      <c r="C2223" s="5" t="inlineStr">
        <is>
          <t>Customer Service</t>
        </is>
      </c>
      <c r="D2223" s="5" t="inlineStr">
        <is>
          <t>L5</t>
        </is>
      </c>
      <c r="E2223" s="5" t="n">
        <v>1</v>
      </c>
      <c r="F2223" s="5" t="n">
        <v>68900</v>
      </c>
      <c r="G2223" s="41" t="n">
        <v>44427</v>
      </c>
      <c r="H2223" s="41" t="n"/>
      <c r="I2223" s="42">
        <f>IF(H2223="",DATE(2099,12,31),H2223)</f>
        <v/>
      </c>
      <c r="J2223" s="23">
        <f>F2223*E2223</f>
        <v/>
      </c>
      <c r="K2223" s="23">
        <f>J2223*INDEX(Settings!$C$31:$C$36,MATCH(D2223,Settings!$B$31:$B$36,0))</f>
        <v/>
      </c>
      <c r="L2223" s="23">
        <f>J2223+K2223</f>
        <v/>
      </c>
      <c r="M2223" s="23">
        <f>MIN(L2223,Settings!$C$25)</f>
        <v/>
      </c>
      <c r="N2223" s="23">
        <f>IF(B2223="IT",L2223*Settings!$C$11+L2223*Settings!$C$12,M2223*Settings!$C$16+M2223*Settings!$C$17+L2223*Settings!$C$18+L2223*Settings!$C$19+L2223*Settings!$C$20+L2223*Settings!$C$21*Settings!$C$22)</f>
        <v/>
      </c>
      <c r="O2223" s="23">
        <f>IF(B2223="IT",J2223/Settings!$C$13,0)</f>
        <v/>
      </c>
      <c r="P2223" s="23">
        <f>L2223+N2223+O2223</f>
        <v/>
      </c>
    </row>
    <row r="2224">
      <c r="A2224" s="5" t="inlineStr">
        <is>
          <t>E03434</t>
        </is>
      </c>
      <c r="B2224" s="5" t="inlineStr">
        <is>
          <t>PL</t>
        </is>
      </c>
      <c r="C2224" s="5" t="inlineStr">
        <is>
          <t>Finance</t>
        </is>
      </c>
      <c r="D2224" s="5" t="inlineStr">
        <is>
          <t>L1</t>
        </is>
      </c>
      <c r="E2224" s="5" t="n">
        <v>1</v>
      </c>
      <c r="F2224" s="5" t="n">
        <v>25200</v>
      </c>
      <c r="G2224" s="41" t="n">
        <v>44006</v>
      </c>
      <c r="H2224" s="41" t="n"/>
      <c r="I2224" s="42">
        <f>IF(H2224="",DATE(2099,12,31),H2224)</f>
        <v/>
      </c>
      <c r="J2224" s="23">
        <f>F2224*E2224</f>
        <v/>
      </c>
      <c r="K2224" s="23">
        <f>J2224*INDEX(Settings!$C$31:$C$36,MATCH(D2224,Settings!$B$31:$B$36,0))</f>
        <v/>
      </c>
      <c r="L2224" s="23">
        <f>J2224+K2224</f>
        <v/>
      </c>
      <c r="M2224" s="23">
        <f>MIN(L2224,Settings!$C$25)</f>
        <v/>
      </c>
      <c r="N2224" s="23">
        <f>IF(B2224="IT",L2224*Settings!$C$11+L2224*Settings!$C$12,M2224*Settings!$C$16+M2224*Settings!$C$17+L2224*Settings!$C$18+L2224*Settings!$C$19+L2224*Settings!$C$20+L2224*Settings!$C$21*Settings!$C$22)</f>
        <v/>
      </c>
      <c r="O2224" s="23">
        <f>IF(B2224="IT",J2224/Settings!$C$13,0)</f>
        <v/>
      </c>
      <c r="P2224" s="23">
        <f>L2224+N2224+O2224</f>
        <v/>
      </c>
    </row>
    <row r="2225">
      <c r="A2225" s="5" t="inlineStr">
        <is>
          <t>E03435</t>
        </is>
      </c>
      <c r="B2225" s="5" t="inlineStr">
        <is>
          <t>PL</t>
        </is>
      </c>
      <c r="C2225" s="5" t="inlineStr">
        <is>
          <t>Operations</t>
        </is>
      </c>
      <c r="D2225" s="5" t="inlineStr">
        <is>
          <t>L5</t>
        </is>
      </c>
      <c r="E2225" s="5" t="n">
        <v>1</v>
      </c>
      <c r="F2225" s="5" t="n">
        <v>48550</v>
      </c>
      <c r="G2225" s="41" t="n">
        <v>44842</v>
      </c>
      <c r="H2225" s="41" t="n">
        <v>46114</v>
      </c>
      <c r="I2225" s="42">
        <f>IF(H2225="",DATE(2099,12,31),H2225)</f>
        <v/>
      </c>
      <c r="J2225" s="23">
        <f>F2225*E2225</f>
        <v/>
      </c>
      <c r="K2225" s="23">
        <f>J2225*INDEX(Settings!$C$31:$C$36,MATCH(D2225,Settings!$B$31:$B$36,0))</f>
        <v/>
      </c>
      <c r="L2225" s="23">
        <f>J2225+K2225</f>
        <v/>
      </c>
      <c r="M2225" s="23">
        <f>MIN(L2225,Settings!$C$25)</f>
        <v/>
      </c>
      <c r="N2225" s="23">
        <f>IF(B2225="IT",L2225*Settings!$C$11+L2225*Settings!$C$12,M2225*Settings!$C$16+M2225*Settings!$C$17+L2225*Settings!$C$18+L2225*Settings!$C$19+L2225*Settings!$C$20+L2225*Settings!$C$21*Settings!$C$22)</f>
        <v/>
      </c>
      <c r="O2225" s="23">
        <f>IF(B2225="IT",J2225/Settings!$C$13,0)</f>
        <v/>
      </c>
      <c r="P2225" s="23">
        <f>L2225+N2225+O2225</f>
        <v/>
      </c>
    </row>
    <row r="2226">
      <c r="A2226" s="5" t="inlineStr">
        <is>
          <t>E03436</t>
        </is>
      </c>
      <c r="B2226" s="5" t="inlineStr">
        <is>
          <t>IT</t>
        </is>
      </c>
      <c r="C2226" s="5" t="inlineStr">
        <is>
          <t>HR</t>
        </is>
      </c>
      <c r="D2226" s="5" t="inlineStr">
        <is>
          <t>L2</t>
        </is>
      </c>
      <c r="E2226" s="5" t="n">
        <v>1</v>
      </c>
      <c r="F2226" s="5" t="n">
        <v>34100</v>
      </c>
      <c r="G2226" s="41" t="n">
        <v>45217</v>
      </c>
      <c r="H2226" s="41" t="n"/>
      <c r="I2226" s="42">
        <f>IF(H2226="",DATE(2099,12,31),H2226)</f>
        <v/>
      </c>
      <c r="J2226" s="23">
        <f>F2226*E2226</f>
        <v/>
      </c>
      <c r="K2226" s="23">
        <f>J2226*INDEX(Settings!$C$31:$C$36,MATCH(D2226,Settings!$B$31:$B$36,0))</f>
        <v/>
      </c>
      <c r="L2226" s="23">
        <f>J2226+K2226</f>
        <v/>
      </c>
      <c r="M2226" s="23">
        <f>MIN(L2226,Settings!$C$25)</f>
        <v/>
      </c>
      <c r="N2226" s="23">
        <f>IF(B2226="IT",L2226*Settings!$C$11+L2226*Settings!$C$12,M2226*Settings!$C$16+M2226*Settings!$C$17+L2226*Settings!$C$18+L2226*Settings!$C$19+L2226*Settings!$C$20+L2226*Settings!$C$21*Settings!$C$22)</f>
        <v/>
      </c>
      <c r="O2226" s="23">
        <f>IF(B2226="IT",J2226/Settings!$C$13,0)</f>
        <v/>
      </c>
      <c r="P2226" s="23">
        <f>L2226+N2226+O2226</f>
        <v/>
      </c>
    </row>
    <row r="2227">
      <c r="A2227" s="5" t="inlineStr">
        <is>
          <t>E03439</t>
        </is>
      </c>
      <c r="B2227" s="5" t="inlineStr">
        <is>
          <t>PL</t>
        </is>
      </c>
      <c r="C2227" s="5" t="inlineStr">
        <is>
          <t>Operations</t>
        </is>
      </c>
      <c r="D2227" s="5" t="inlineStr">
        <is>
          <t>L2</t>
        </is>
      </c>
      <c r="E2227" s="5" t="n">
        <v>1</v>
      </c>
      <c r="F2227" s="5" t="n">
        <v>29750</v>
      </c>
      <c r="G2227" s="41" t="n">
        <v>42423</v>
      </c>
      <c r="H2227" s="41" t="n"/>
      <c r="I2227" s="42">
        <f>IF(H2227="",DATE(2099,12,31),H2227)</f>
        <v/>
      </c>
      <c r="J2227" s="23">
        <f>F2227*E2227</f>
        <v/>
      </c>
      <c r="K2227" s="23">
        <f>J2227*INDEX(Settings!$C$31:$C$36,MATCH(D2227,Settings!$B$31:$B$36,0))</f>
        <v/>
      </c>
      <c r="L2227" s="23">
        <f>J2227+K2227</f>
        <v/>
      </c>
      <c r="M2227" s="23">
        <f>MIN(L2227,Settings!$C$25)</f>
        <v/>
      </c>
      <c r="N2227" s="23">
        <f>IF(B2227="IT",L2227*Settings!$C$11+L2227*Settings!$C$12,M2227*Settings!$C$16+M2227*Settings!$C$17+L2227*Settings!$C$18+L2227*Settings!$C$19+L2227*Settings!$C$20+L2227*Settings!$C$21*Settings!$C$22)</f>
        <v/>
      </c>
      <c r="O2227" s="23">
        <f>IF(B2227="IT",J2227/Settings!$C$13,0)</f>
        <v/>
      </c>
      <c r="P2227" s="23">
        <f>L2227+N2227+O2227</f>
        <v/>
      </c>
    </row>
    <row r="2228">
      <c r="A2228" s="5" t="inlineStr">
        <is>
          <t>E03441</t>
        </is>
      </c>
      <c r="B2228" s="5" t="inlineStr">
        <is>
          <t>PL</t>
        </is>
      </c>
      <c r="C2228" s="5" t="inlineStr">
        <is>
          <t>Tech</t>
        </is>
      </c>
      <c r="D2228" s="5" t="inlineStr">
        <is>
          <t>L5</t>
        </is>
      </c>
      <c r="E2228" s="5" t="n">
        <v>1</v>
      </c>
      <c r="F2228" s="5" t="n">
        <v>81950</v>
      </c>
      <c r="G2228" s="41" t="n">
        <v>44582</v>
      </c>
      <c r="H2228" s="41" t="n"/>
      <c r="I2228" s="42">
        <f>IF(H2228="",DATE(2099,12,31),H2228)</f>
        <v/>
      </c>
      <c r="J2228" s="23">
        <f>F2228*E2228</f>
        <v/>
      </c>
      <c r="K2228" s="23">
        <f>J2228*INDEX(Settings!$C$31:$C$36,MATCH(D2228,Settings!$B$31:$B$36,0))</f>
        <v/>
      </c>
      <c r="L2228" s="23">
        <f>J2228+K2228</f>
        <v/>
      </c>
      <c r="M2228" s="23">
        <f>MIN(L2228,Settings!$C$25)</f>
        <v/>
      </c>
      <c r="N2228" s="23">
        <f>IF(B2228="IT",L2228*Settings!$C$11+L2228*Settings!$C$12,M2228*Settings!$C$16+M2228*Settings!$C$17+L2228*Settings!$C$18+L2228*Settings!$C$19+L2228*Settings!$C$20+L2228*Settings!$C$21*Settings!$C$22)</f>
        <v/>
      </c>
      <c r="O2228" s="23">
        <f>IF(B2228="IT",J2228/Settings!$C$13,0)</f>
        <v/>
      </c>
      <c r="P2228" s="23">
        <f>L2228+N2228+O2228</f>
        <v/>
      </c>
    </row>
    <row r="2229">
      <c r="A2229" s="5" t="inlineStr">
        <is>
          <t>E03444</t>
        </is>
      </c>
      <c r="B2229" s="5" t="inlineStr">
        <is>
          <t>IT</t>
        </is>
      </c>
      <c r="C2229" s="5" t="inlineStr">
        <is>
          <t>Operations</t>
        </is>
      </c>
      <c r="D2229" s="5" t="inlineStr">
        <is>
          <t>L3</t>
        </is>
      </c>
      <c r="E2229" s="5" t="n">
        <v>1</v>
      </c>
      <c r="F2229" s="5" t="n">
        <v>44350</v>
      </c>
      <c r="G2229" s="41" t="n">
        <v>42216</v>
      </c>
      <c r="H2229" s="41" t="n"/>
      <c r="I2229" s="42">
        <f>IF(H2229="",DATE(2099,12,31),H2229)</f>
        <v/>
      </c>
      <c r="J2229" s="23">
        <f>F2229*E2229</f>
        <v/>
      </c>
      <c r="K2229" s="23">
        <f>J2229*INDEX(Settings!$C$31:$C$36,MATCH(D2229,Settings!$B$31:$B$36,0))</f>
        <v/>
      </c>
      <c r="L2229" s="23">
        <f>J2229+K2229</f>
        <v/>
      </c>
      <c r="M2229" s="23">
        <f>MIN(L2229,Settings!$C$25)</f>
        <v/>
      </c>
      <c r="N2229" s="23">
        <f>IF(B2229="IT",L2229*Settings!$C$11+L2229*Settings!$C$12,M2229*Settings!$C$16+M2229*Settings!$C$17+L2229*Settings!$C$18+L2229*Settings!$C$19+L2229*Settings!$C$20+L2229*Settings!$C$21*Settings!$C$22)</f>
        <v/>
      </c>
      <c r="O2229" s="23">
        <f>IF(B2229="IT",J2229/Settings!$C$13,0)</f>
        <v/>
      </c>
      <c r="P2229" s="23">
        <f>L2229+N2229+O2229</f>
        <v/>
      </c>
    </row>
    <row r="2230">
      <c r="A2230" s="5" t="inlineStr">
        <is>
          <t>E03445</t>
        </is>
      </c>
      <c r="B2230" s="5" t="inlineStr">
        <is>
          <t>PL</t>
        </is>
      </c>
      <c r="C2230" s="5" t="inlineStr">
        <is>
          <t>Tech</t>
        </is>
      </c>
      <c r="D2230" s="5" t="inlineStr">
        <is>
          <t>L1</t>
        </is>
      </c>
      <c r="E2230" s="5" t="n">
        <v>1</v>
      </c>
      <c r="F2230" s="5" t="n">
        <v>30400</v>
      </c>
      <c r="G2230" s="41" t="n">
        <v>44216</v>
      </c>
      <c r="H2230" s="41" t="n"/>
      <c r="I2230" s="42">
        <f>IF(H2230="",DATE(2099,12,31),H2230)</f>
        <v/>
      </c>
      <c r="J2230" s="23">
        <f>F2230*E2230</f>
        <v/>
      </c>
      <c r="K2230" s="23">
        <f>J2230*INDEX(Settings!$C$31:$C$36,MATCH(D2230,Settings!$B$31:$B$36,0))</f>
        <v/>
      </c>
      <c r="L2230" s="23">
        <f>J2230+K2230</f>
        <v/>
      </c>
      <c r="M2230" s="23">
        <f>MIN(L2230,Settings!$C$25)</f>
        <v/>
      </c>
      <c r="N2230" s="23">
        <f>IF(B2230="IT",L2230*Settings!$C$11+L2230*Settings!$C$12,M2230*Settings!$C$16+M2230*Settings!$C$17+L2230*Settings!$C$18+L2230*Settings!$C$19+L2230*Settings!$C$20+L2230*Settings!$C$21*Settings!$C$22)</f>
        <v/>
      </c>
      <c r="O2230" s="23">
        <f>IF(B2230="IT",J2230/Settings!$C$13,0)</f>
        <v/>
      </c>
      <c r="P2230" s="23">
        <f>L2230+N2230+O2230</f>
        <v/>
      </c>
    </row>
    <row r="2231">
      <c r="A2231" s="5" t="inlineStr">
        <is>
          <t>E03446</t>
        </is>
      </c>
      <c r="B2231" s="5" t="inlineStr">
        <is>
          <t>PL</t>
        </is>
      </c>
      <c r="C2231" s="5" t="inlineStr">
        <is>
          <t>Customer Service</t>
        </is>
      </c>
      <c r="D2231" s="5" t="inlineStr">
        <is>
          <t>L5</t>
        </is>
      </c>
      <c r="E2231" s="5" t="n">
        <v>1</v>
      </c>
      <c r="F2231" s="5" t="n">
        <v>59450</v>
      </c>
      <c r="G2231" s="41" t="n">
        <v>45910</v>
      </c>
      <c r="H2231" s="41" t="n">
        <v>46166</v>
      </c>
      <c r="I2231" s="42">
        <f>IF(H2231="",DATE(2099,12,31),H2231)</f>
        <v/>
      </c>
      <c r="J2231" s="23">
        <f>F2231*E2231</f>
        <v/>
      </c>
      <c r="K2231" s="23">
        <f>J2231*INDEX(Settings!$C$31:$C$36,MATCH(D2231,Settings!$B$31:$B$36,0))</f>
        <v/>
      </c>
      <c r="L2231" s="23">
        <f>J2231+K2231</f>
        <v/>
      </c>
      <c r="M2231" s="23">
        <f>MIN(L2231,Settings!$C$25)</f>
        <v/>
      </c>
      <c r="N2231" s="23">
        <f>IF(B2231="IT",L2231*Settings!$C$11+L2231*Settings!$C$12,M2231*Settings!$C$16+M2231*Settings!$C$17+L2231*Settings!$C$18+L2231*Settings!$C$19+L2231*Settings!$C$20+L2231*Settings!$C$21*Settings!$C$22)</f>
        <v/>
      </c>
      <c r="O2231" s="23">
        <f>IF(B2231="IT",J2231/Settings!$C$13,0)</f>
        <v/>
      </c>
      <c r="P2231" s="23">
        <f>L2231+N2231+O2231</f>
        <v/>
      </c>
    </row>
    <row r="2232">
      <c r="A2232" s="5" t="inlineStr">
        <is>
          <t>E03447</t>
        </is>
      </c>
      <c r="B2232" s="5" t="inlineStr">
        <is>
          <t>IT</t>
        </is>
      </c>
      <c r="C2232" s="5" t="inlineStr">
        <is>
          <t>Customer Service</t>
        </is>
      </c>
      <c r="D2232" s="5" t="inlineStr">
        <is>
          <t>L5</t>
        </is>
      </c>
      <c r="E2232" s="5" t="n">
        <v>0.8</v>
      </c>
      <c r="F2232" s="5" t="n">
        <v>65250</v>
      </c>
      <c r="G2232" s="41" t="n">
        <v>44557</v>
      </c>
      <c r="H2232" s="41" t="n"/>
      <c r="I2232" s="42">
        <f>IF(H2232="",DATE(2099,12,31),H2232)</f>
        <v/>
      </c>
      <c r="J2232" s="23">
        <f>F2232*E2232</f>
        <v/>
      </c>
      <c r="K2232" s="23">
        <f>J2232*INDEX(Settings!$C$31:$C$36,MATCH(D2232,Settings!$B$31:$B$36,0))</f>
        <v/>
      </c>
      <c r="L2232" s="23">
        <f>J2232+K2232</f>
        <v/>
      </c>
      <c r="M2232" s="23">
        <f>MIN(L2232,Settings!$C$25)</f>
        <v/>
      </c>
      <c r="N2232" s="23">
        <f>IF(B2232="IT",L2232*Settings!$C$11+L2232*Settings!$C$12,M2232*Settings!$C$16+M2232*Settings!$C$17+L2232*Settings!$C$18+L2232*Settings!$C$19+L2232*Settings!$C$20+L2232*Settings!$C$21*Settings!$C$22)</f>
        <v/>
      </c>
      <c r="O2232" s="23">
        <f>IF(B2232="IT",J2232/Settings!$C$13,0)</f>
        <v/>
      </c>
      <c r="P2232" s="23">
        <f>L2232+N2232+O2232</f>
        <v/>
      </c>
    </row>
    <row r="2233">
      <c r="A2233" s="5" t="inlineStr">
        <is>
          <t>E03450</t>
        </is>
      </c>
      <c r="B2233" s="5" t="inlineStr">
        <is>
          <t>PL</t>
        </is>
      </c>
      <c r="C2233" s="5" t="inlineStr">
        <is>
          <t>Operations</t>
        </is>
      </c>
      <c r="D2233" s="5" t="inlineStr">
        <is>
          <t>L3</t>
        </is>
      </c>
      <c r="E2233" s="5" t="n">
        <v>1</v>
      </c>
      <c r="F2233" s="5" t="n">
        <v>40700</v>
      </c>
      <c r="G2233" s="41" t="n">
        <v>44640</v>
      </c>
      <c r="H2233" s="41" t="n"/>
      <c r="I2233" s="42">
        <f>IF(H2233="",DATE(2099,12,31),H2233)</f>
        <v/>
      </c>
      <c r="J2233" s="23">
        <f>F2233*E2233</f>
        <v/>
      </c>
      <c r="K2233" s="23">
        <f>J2233*INDEX(Settings!$C$31:$C$36,MATCH(D2233,Settings!$B$31:$B$36,0))</f>
        <v/>
      </c>
      <c r="L2233" s="23">
        <f>J2233+K2233</f>
        <v/>
      </c>
      <c r="M2233" s="23">
        <f>MIN(L2233,Settings!$C$25)</f>
        <v/>
      </c>
      <c r="N2233" s="23">
        <f>IF(B2233="IT",L2233*Settings!$C$11+L2233*Settings!$C$12,M2233*Settings!$C$16+M2233*Settings!$C$17+L2233*Settings!$C$18+L2233*Settings!$C$19+L2233*Settings!$C$20+L2233*Settings!$C$21*Settings!$C$22)</f>
        <v/>
      </c>
      <c r="O2233" s="23">
        <f>IF(B2233="IT",J2233/Settings!$C$13,0)</f>
        <v/>
      </c>
      <c r="P2233" s="23">
        <f>L2233+N2233+O2233</f>
        <v/>
      </c>
    </row>
    <row r="2234">
      <c r="A2234" s="5" t="inlineStr">
        <is>
          <t>E03451</t>
        </is>
      </c>
      <c r="B2234" s="5" t="inlineStr">
        <is>
          <t>PL</t>
        </is>
      </c>
      <c r="C2234" s="5" t="inlineStr">
        <is>
          <t>HR</t>
        </is>
      </c>
      <c r="D2234" s="5" t="inlineStr">
        <is>
          <t>L3</t>
        </is>
      </c>
      <c r="E2234" s="5" t="n">
        <v>1</v>
      </c>
      <c r="F2234" s="5" t="n">
        <v>31450</v>
      </c>
      <c r="G2234" s="41" t="n">
        <v>45797</v>
      </c>
      <c r="H2234" s="41" t="n"/>
      <c r="I2234" s="42">
        <f>IF(H2234="",DATE(2099,12,31),H2234)</f>
        <v/>
      </c>
      <c r="J2234" s="23">
        <f>F2234*E2234</f>
        <v/>
      </c>
      <c r="K2234" s="23">
        <f>J2234*INDEX(Settings!$C$31:$C$36,MATCH(D2234,Settings!$B$31:$B$36,0))</f>
        <v/>
      </c>
      <c r="L2234" s="23">
        <f>J2234+K2234</f>
        <v/>
      </c>
      <c r="M2234" s="23">
        <f>MIN(L2234,Settings!$C$25)</f>
        <v/>
      </c>
      <c r="N2234" s="23">
        <f>IF(B2234="IT",L2234*Settings!$C$11+L2234*Settings!$C$12,M2234*Settings!$C$16+M2234*Settings!$C$17+L2234*Settings!$C$18+L2234*Settings!$C$19+L2234*Settings!$C$20+L2234*Settings!$C$21*Settings!$C$22)</f>
        <v/>
      </c>
      <c r="O2234" s="23">
        <f>IF(B2234="IT",J2234/Settings!$C$13,0)</f>
        <v/>
      </c>
      <c r="P2234" s="23">
        <f>L2234+N2234+O2234</f>
        <v/>
      </c>
    </row>
    <row r="2235">
      <c r="A2235" s="5" t="inlineStr">
        <is>
          <t>E03453</t>
        </is>
      </c>
      <c r="B2235" s="5" t="inlineStr">
        <is>
          <t>IT</t>
        </is>
      </c>
      <c r="C2235" s="5" t="inlineStr">
        <is>
          <t>Customer Service</t>
        </is>
      </c>
      <c r="D2235" s="5" t="inlineStr">
        <is>
          <t>L2</t>
        </is>
      </c>
      <c r="E2235" s="5" t="n">
        <v>1</v>
      </c>
      <c r="F2235" s="5" t="n">
        <v>30000</v>
      </c>
      <c r="G2235" s="41" t="n">
        <v>42984</v>
      </c>
      <c r="H2235" s="41" t="n"/>
      <c r="I2235" s="42">
        <f>IF(H2235="",DATE(2099,12,31),H2235)</f>
        <v/>
      </c>
      <c r="J2235" s="23">
        <f>F2235*E2235</f>
        <v/>
      </c>
      <c r="K2235" s="23">
        <f>J2235*INDEX(Settings!$C$31:$C$36,MATCH(D2235,Settings!$B$31:$B$36,0))</f>
        <v/>
      </c>
      <c r="L2235" s="23">
        <f>J2235+K2235</f>
        <v/>
      </c>
      <c r="M2235" s="23">
        <f>MIN(L2235,Settings!$C$25)</f>
        <v/>
      </c>
      <c r="N2235" s="23">
        <f>IF(B2235="IT",L2235*Settings!$C$11+L2235*Settings!$C$12,M2235*Settings!$C$16+M2235*Settings!$C$17+L2235*Settings!$C$18+L2235*Settings!$C$19+L2235*Settings!$C$20+L2235*Settings!$C$21*Settings!$C$22)</f>
        <v/>
      </c>
      <c r="O2235" s="23">
        <f>IF(B2235="IT",J2235/Settings!$C$13,0)</f>
        <v/>
      </c>
      <c r="P2235" s="23">
        <f>L2235+N2235+O2235</f>
        <v/>
      </c>
    </row>
    <row r="2236">
      <c r="A2236" s="5" t="inlineStr">
        <is>
          <t>E03455</t>
        </is>
      </c>
      <c r="B2236" s="5" t="inlineStr">
        <is>
          <t>PL</t>
        </is>
      </c>
      <c r="C2236" s="5" t="inlineStr">
        <is>
          <t>Operations</t>
        </is>
      </c>
      <c r="D2236" s="5" t="inlineStr">
        <is>
          <t>L5</t>
        </is>
      </c>
      <c r="E2236" s="5" t="n">
        <v>0.8</v>
      </c>
      <c r="F2236" s="5" t="n">
        <v>59850</v>
      </c>
      <c r="G2236" s="41" t="n">
        <v>44491</v>
      </c>
      <c r="H2236" s="41" t="n"/>
      <c r="I2236" s="42">
        <f>IF(H2236="",DATE(2099,12,31),H2236)</f>
        <v/>
      </c>
      <c r="J2236" s="23">
        <f>F2236*E2236</f>
        <v/>
      </c>
      <c r="K2236" s="23">
        <f>J2236*INDEX(Settings!$C$31:$C$36,MATCH(D2236,Settings!$B$31:$B$36,0))</f>
        <v/>
      </c>
      <c r="L2236" s="23">
        <f>J2236+K2236</f>
        <v/>
      </c>
      <c r="M2236" s="23">
        <f>MIN(L2236,Settings!$C$25)</f>
        <v/>
      </c>
      <c r="N2236" s="23">
        <f>IF(B2236="IT",L2236*Settings!$C$11+L2236*Settings!$C$12,M2236*Settings!$C$16+M2236*Settings!$C$17+L2236*Settings!$C$18+L2236*Settings!$C$19+L2236*Settings!$C$20+L2236*Settings!$C$21*Settings!$C$22)</f>
        <v/>
      </c>
      <c r="O2236" s="23">
        <f>IF(B2236="IT",J2236/Settings!$C$13,0)</f>
        <v/>
      </c>
      <c r="P2236" s="23">
        <f>L2236+N2236+O2236</f>
        <v/>
      </c>
    </row>
    <row r="2237">
      <c r="A2237" s="5" t="inlineStr">
        <is>
          <t>E03461</t>
        </is>
      </c>
      <c r="B2237" s="5" t="inlineStr">
        <is>
          <t>PL</t>
        </is>
      </c>
      <c r="C2237" s="5" t="inlineStr">
        <is>
          <t>HR</t>
        </is>
      </c>
      <c r="D2237" s="5" t="inlineStr">
        <is>
          <t>L2</t>
        </is>
      </c>
      <c r="E2237" s="5" t="n">
        <v>0.8</v>
      </c>
      <c r="F2237" s="5" t="n">
        <v>29600</v>
      </c>
      <c r="G2237" s="41" t="n">
        <v>43053</v>
      </c>
      <c r="H2237" s="41" t="n"/>
      <c r="I2237" s="42">
        <f>IF(H2237="",DATE(2099,12,31),H2237)</f>
        <v/>
      </c>
      <c r="J2237" s="23">
        <f>F2237*E2237</f>
        <v/>
      </c>
      <c r="K2237" s="23">
        <f>J2237*INDEX(Settings!$C$31:$C$36,MATCH(D2237,Settings!$B$31:$B$36,0))</f>
        <v/>
      </c>
      <c r="L2237" s="23">
        <f>J2237+K2237</f>
        <v/>
      </c>
      <c r="M2237" s="23">
        <f>MIN(L2237,Settings!$C$25)</f>
        <v/>
      </c>
      <c r="N2237" s="23">
        <f>IF(B2237="IT",L2237*Settings!$C$11+L2237*Settings!$C$12,M2237*Settings!$C$16+M2237*Settings!$C$17+L2237*Settings!$C$18+L2237*Settings!$C$19+L2237*Settings!$C$20+L2237*Settings!$C$21*Settings!$C$22)</f>
        <v/>
      </c>
      <c r="O2237" s="23">
        <f>IF(B2237="IT",J2237/Settings!$C$13,0)</f>
        <v/>
      </c>
      <c r="P2237" s="23">
        <f>L2237+N2237+O2237</f>
        <v/>
      </c>
    </row>
    <row r="2238">
      <c r="A2238" s="5" t="inlineStr">
        <is>
          <t>E03462</t>
        </is>
      </c>
      <c r="B2238" s="5" t="inlineStr">
        <is>
          <t>PL</t>
        </is>
      </c>
      <c r="C2238" s="5" t="inlineStr">
        <is>
          <t>Customer Service</t>
        </is>
      </c>
      <c r="D2238" s="5" t="inlineStr">
        <is>
          <t>L3</t>
        </is>
      </c>
      <c r="E2238" s="5" t="n">
        <v>1</v>
      </c>
      <c r="F2238" s="5" t="n">
        <v>28650</v>
      </c>
      <c r="G2238" s="41" t="n">
        <v>41097</v>
      </c>
      <c r="H2238" s="41" t="n"/>
      <c r="I2238" s="42">
        <f>IF(H2238="",DATE(2099,12,31),H2238)</f>
        <v/>
      </c>
      <c r="J2238" s="23">
        <f>F2238*E2238</f>
        <v/>
      </c>
      <c r="K2238" s="23">
        <f>J2238*INDEX(Settings!$C$31:$C$36,MATCH(D2238,Settings!$B$31:$B$36,0))</f>
        <v/>
      </c>
      <c r="L2238" s="23">
        <f>J2238+K2238</f>
        <v/>
      </c>
      <c r="M2238" s="23">
        <f>MIN(L2238,Settings!$C$25)</f>
        <v/>
      </c>
      <c r="N2238" s="23">
        <f>IF(B2238="IT",L2238*Settings!$C$11+L2238*Settings!$C$12,M2238*Settings!$C$16+M2238*Settings!$C$17+L2238*Settings!$C$18+L2238*Settings!$C$19+L2238*Settings!$C$20+L2238*Settings!$C$21*Settings!$C$22)</f>
        <v/>
      </c>
      <c r="O2238" s="23">
        <f>IF(B2238="IT",J2238/Settings!$C$13,0)</f>
        <v/>
      </c>
      <c r="P2238" s="23">
        <f>L2238+N2238+O2238</f>
        <v/>
      </c>
    </row>
    <row r="2239">
      <c r="A2239" s="5" t="inlineStr">
        <is>
          <t>E03464</t>
        </is>
      </c>
      <c r="B2239" s="5" t="inlineStr">
        <is>
          <t>IT</t>
        </is>
      </c>
      <c r="C2239" s="5" t="inlineStr">
        <is>
          <t>Sales</t>
        </is>
      </c>
      <c r="D2239" s="5" t="inlineStr">
        <is>
          <t>L4</t>
        </is>
      </c>
      <c r="E2239" s="5" t="n">
        <v>1</v>
      </c>
      <c r="F2239" s="5" t="n">
        <v>56100</v>
      </c>
      <c r="G2239" s="41" t="n">
        <v>45933</v>
      </c>
      <c r="H2239" s="41" t="n"/>
      <c r="I2239" s="42">
        <f>IF(H2239="",DATE(2099,12,31),H2239)</f>
        <v/>
      </c>
      <c r="J2239" s="23">
        <f>F2239*E2239</f>
        <v/>
      </c>
      <c r="K2239" s="23">
        <f>J2239*INDEX(Settings!$C$31:$C$36,MATCH(D2239,Settings!$B$31:$B$36,0))</f>
        <v/>
      </c>
      <c r="L2239" s="23">
        <f>J2239+K2239</f>
        <v/>
      </c>
      <c r="M2239" s="23">
        <f>MIN(L2239,Settings!$C$25)</f>
        <v/>
      </c>
      <c r="N2239" s="23">
        <f>IF(B2239="IT",L2239*Settings!$C$11+L2239*Settings!$C$12,M2239*Settings!$C$16+M2239*Settings!$C$17+L2239*Settings!$C$18+L2239*Settings!$C$19+L2239*Settings!$C$20+L2239*Settings!$C$21*Settings!$C$22)</f>
        <v/>
      </c>
      <c r="O2239" s="23">
        <f>IF(B2239="IT",J2239/Settings!$C$13,0)</f>
        <v/>
      </c>
      <c r="P2239" s="23">
        <f>L2239+N2239+O2239</f>
        <v/>
      </c>
    </row>
    <row r="2240">
      <c r="A2240" s="5" t="inlineStr">
        <is>
          <t>E03465</t>
        </is>
      </c>
      <c r="B2240" s="5" t="inlineStr">
        <is>
          <t>IT</t>
        </is>
      </c>
      <c r="C2240" s="5" t="inlineStr">
        <is>
          <t>Finance</t>
        </is>
      </c>
      <c r="D2240" s="5" t="inlineStr">
        <is>
          <t>L1</t>
        </is>
      </c>
      <c r="E2240" s="5" t="n">
        <v>1</v>
      </c>
      <c r="F2240" s="5" t="n">
        <v>32350</v>
      </c>
      <c r="G2240" s="41" t="n">
        <v>44060</v>
      </c>
      <c r="H2240" s="41" t="n"/>
      <c r="I2240" s="42">
        <f>IF(H2240="",DATE(2099,12,31),H2240)</f>
        <v/>
      </c>
      <c r="J2240" s="23">
        <f>F2240*E2240</f>
        <v/>
      </c>
      <c r="K2240" s="23">
        <f>J2240*INDEX(Settings!$C$31:$C$36,MATCH(D2240,Settings!$B$31:$B$36,0))</f>
        <v/>
      </c>
      <c r="L2240" s="23">
        <f>J2240+K2240</f>
        <v/>
      </c>
      <c r="M2240" s="23">
        <f>MIN(L2240,Settings!$C$25)</f>
        <v/>
      </c>
      <c r="N2240" s="23">
        <f>IF(B2240="IT",L2240*Settings!$C$11+L2240*Settings!$C$12,M2240*Settings!$C$16+M2240*Settings!$C$17+L2240*Settings!$C$18+L2240*Settings!$C$19+L2240*Settings!$C$20+L2240*Settings!$C$21*Settings!$C$22)</f>
        <v/>
      </c>
      <c r="O2240" s="23">
        <f>IF(B2240="IT",J2240/Settings!$C$13,0)</f>
        <v/>
      </c>
      <c r="P2240" s="23">
        <f>L2240+N2240+O2240</f>
        <v/>
      </c>
    </row>
    <row r="2241">
      <c r="A2241" s="5" t="inlineStr">
        <is>
          <t>E03466</t>
        </is>
      </c>
      <c r="B2241" s="5" t="inlineStr">
        <is>
          <t>IT</t>
        </is>
      </c>
      <c r="C2241" s="5" t="inlineStr">
        <is>
          <t>Customer Service</t>
        </is>
      </c>
      <c r="D2241" s="5" t="inlineStr">
        <is>
          <t>L5</t>
        </is>
      </c>
      <c r="E2241" s="5" t="n">
        <v>1</v>
      </c>
      <c r="F2241" s="5" t="n">
        <v>60650</v>
      </c>
      <c r="G2241" s="41" t="n">
        <v>45587</v>
      </c>
      <c r="H2241" s="41" t="n">
        <v>45962</v>
      </c>
      <c r="I2241" s="42">
        <f>IF(H2241="",DATE(2099,12,31),H2241)</f>
        <v/>
      </c>
      <c r="J2241" s="23">
        <f>F2241*E2241</f>
        <v/>
      </c>
      <c r="K2241" s="23">
        <f>J2241*INDEX(Settings!$C$31:$C$36,MATCH(D2241,Settings!$B$31:$B$36,0))</f>
        <v/>
      </c>
      <c r="L2241" s="23">
        <f>J2241+K2241</f>
        <v/>
      </c>
      <c r="M2241" s="23">
        <f>MIN(L2241,Settings!$C$25)</f>
        <v/>
      </c>
      <c r="N2241" s="23">
        <f>IF(B2241="IT",L2241*Settings!$C$11+L2241*Settings!$C$12,M2241*Settings!$C$16+M2241*Settings!$C$17+L2241*Settings!$C$18+L2241*Settings!$C$19+L2241*Settings!$C$20+L2241*Settings!$C$21*Settings!$C$22)</f>
        <v/>
      </c>
      <c r="O2241" s="23">
        <f>IF(B2241="IT",J2241/Settings!$C$13,0)</f>
        <v/>
      </c>
      <c r="P2241" s="23">
        <f>L2241+N2241+O2241</f>
        <v/>
      </c>
    </row>
    <row r="2242">
      <c r="A2242" s="5" t="inlineStr">
        <is>
          <t>E03467</t>
        </is>
      </c>
      <c r="B2242" s="5" t="inlineStr">
        <is>
          <t>IT</t>
        </is>
      </c>
      <c r="C2242" s="5" t="inlineStr">
        <is>
          <t>Finance</t>
        </is>
      </c>
      <c r="D2242" s="5" t="inlineStr">
        <is>
          <t>L5</t>
        </is>
      </c>
      <c r="E2242" s="5" t="n">
        <v>1</v>
      </c>
      <c r="F2242" s="5" t="n">
        <v>88600</v>
      </c>
      <c r="G2242" s="41" t="n">
        <v>44039</v>
      </c>
      <c r="H2242" s="41" t="n"/>
      <c r="I2242" s="42">
        <f>IF(H2242="",DATE(2099,12,31),H2242)</f>
        <v/>
      </c>
      <c r="J2242" s="23">
        <f>F2242*E2242</f>
        <v/>
      </c>
      <c r="K2242" s="23">
        <f>J2242*INDEX(Settings!$C$31:$C$36,MATCH(D2242,Settings!$B$31:$B$36,0))</f>
        <v/>
      </c>
      <c r="L2242" s="23">
        <f>J2242+K2242</f>
        <v/>
      </c>
      <c r="M2242" s="23">
        <f>MIN(L2242,Settings!$C$25)</f>
        <v/>
      </c>
      <c r="N2242" s="23">
        <f>IF(B2242="IT",L2242*Settings!$C$11+L2242*Settings!$C$12,M2242*Settings!$C$16+M2242*Settings!$C$17+L2242*Settings!$C$18+L2242*Settings!$C$19+L2242*Settings!$C$20+L2242*Settings!$C$21*Settings!$C$22)</f>
        <v/>
      </c>
      <c r="O2242" s="23">
        <f>IF(B2242="IT",J2242/Settings!$C$13,0)</f>
        <v/>
      </c>
      <c r="P2242" s="23">
        <f>L2242+N2242+O2242</f>
        <v/>
      </c>
    </row>
    <row r="2243">
      <c r="A2243" s="5" t="inlineStr">
        <is>
          <t>E03468</t>
        </is>
      </c>
      <c r="B2243" s="5" t="inlineStr">
        <is>
          <t>IT</t>
        </is>
      </c>
      <c r="C2243" s="5" t="inlineStr">
        <is>
          <t>Operations</t>
        </is>
      </c>
      <c r="D2243" s="5" t="inlineStr">
        <is>
          <t>L1</t>
        </is>
      </c>
      <c r="E2243" s="5" t="n">
        <v>1</v>
      </c>
      <c r="F2243" s="5" t="n">
        <v>26000</v>
      </c>
      <c r="G2243" s="41" t="n">
        <v>43946</v>
      </c>
      <c r="H2243" s="41" t="n"/>
      <c r="I2243" s="42">
        <f>IF(H2243="",DATE(2099,12,31),H2243)</f>
        <v/>
      </c>
      <c r="J2243" s="23">
        <f>F2243*E2243</f>
        <v/>
      </c>
      <c r="K2243" s="23">
        <f>J2243*INDEX(Settings!$C$31:$C$36,MATCH(D2243,Settings!$B$31:$B$36,0))</f>
        <v/>
      </c>
      <c r="L2243" s="23">
        <f>J2243+K2243</f>
        <v/>
      </c>
      <c r="M2243" s="23">
        <f>MIN(L2243,Settings!$C$25)</f>
        <v/>
      </c>
      <c r="N2243" s="23">
        <f>IF(B2243="IT",L2243*Settings!$C$11+L2243*Settings!$C$12,M2243*Settings!$C$16+M2243*Settings!$C$17+L2243*Settings!$C$18+L2243*Settings!$C$19+L2243*Settings!$C$20+L2243*Settings!$C$21*Settings!$C$22)</f>
        <v/>
      </c>
      <c r="O2243" s="23">
        <f>IF(B2243="IT",J2243/Settings!$C$13,0)</f>
        <v/>
      </c>
      <c r="P2243" s="23">
        <f>L2243+N2243+O2243</f>
        <v/>
      </c>
    </row>
    <row r="2244">
      <c r="A2244" s="5" t="inlineStr">
        <is>
          <t>E03469</t>
        </is>
      </c>
      <c r="B2244" s="5" t="inlineStr">
        <is>
          <t>IT</t>
        </is>
      </c>
      <c r="C2244" s="5" t="inlineStr">
        <is>
          <t>HR</t>
        </is>
      </c>
      <c r="D2244" s="5" t="inlineStr">
        <is>
          <t>L2</t>
        </is>
      </c>
      <c r="E2244" s="5" t="n">
        <v>1</v>
      </c>
      <c r="F2244" s="5" t="n">
        <v>36000</v>
      </c>
      <c r="G2244" s="41" t="n">
        <v>44007</v>
      </c>
      <c r="H2244" s="41" t="n">
        <v>46105</v>
      </c>
      <c r="I2244" s="42">
        <f>IF(H2244="",DATE(2099,12,31),H2244)</f>
        <v/>
      </c>
      <c r="J2244" s="23">
        <f>F2244*E2244</f>
        <v/>
      </c>
      <c r="K2244" s="23">
        <f>J2244*INDEX(Settings!$C$31:$C$36,MATCH(D2244,Settings!$B$31:$B$36,0))</f>
        <v/>
      </c>
      <c r="L2244" s="23">
        <f>J2244+K2244</f>
        <v/>
      </c>
      <c r="M2244" s="23">
        <f>MIN(L2244,Settings!$C$25)</f>
        <v/>
      </c>
      <c r="N2244" s="23">
        <f>IF(B2244="IT",L2244*Settings!$C$11+L2244*Settings!$C$12,M2244*Settings!$C$16+M2244*Settings!$C$17+L2244*Settings!$C$18+L2244*Settings!$C$19+L2244*Settings!$C$20+L2244*Settings!$C$21*Settings!$C$22)</f>
        <v/>
      </c>
      <c r="O2244" s="23">
        <f>IF(B2244="IT",J2244/Settings!$C$13,0)</f>
        <v/>
      </c>
      <c r="P2244" s="23">
        <f>L2244+N2244+O2244</f>
        <v/>
      </c>
    </row>
    <row r="2245">
      <c r="A2245" s="5" t="inlineStr">
        <is>
          <t>E03470</t>
        </is>
      </c>
      <c r="B2245" s="5" t="inlineStr">
        <is>
          <t>IT</t>
        </is>
      </c>
      <c r="C2245" s="5" t="inlineStr">
        <is>
          <t>Sales</t>
        </is>
      </c>
      <c r="D2245" s="5" t="inlineStr">
        <is>
          <t>L1</t>
        </is>
      </c>
      <c r="E2245" s="5" t="n">
        <v>1</v>
      </c>
      <c r="F2245" s="5" t="n">
        <v>27800</v>
      </c>
      <c r="G2245" s="41" t="n">
        <v>45121</v>
      </c>
      <c r="H2245" s="41" t="n"/>
      <c r="I2245" s="42">
        <f>IF(H2245="",DATE(2099,12,31),H2245)</f>
        <v/>
      </c>
      <c r="J2245" s="23">
        <f>F2245*E2245</f>
        <v/>
      </c>
      <c r="K2245" s="23">
        <f>J2245*INDEX(Settings!$C$31:$C$36,MATCH(D2245,Settings!$B$31:$B$36,0))</f>
        <v/>
      </c>
      <c r="L2245" s="23">
        <f>J2245+K2245</f>
        <v/>
      </c>
      <c r="M2245" s="23">
        <f>MIN(L2245,Settings!$C$25)</f>
        <v/>
      </c>
      <c r="N2245" s="23">
        <f>IF(B2245="IT",L2245*Settings!$C$11+L2245*Settings!$C$12,M2245*Settings!$C$16+M2245*Settings!$C$17+L2245*Settings!$C$18+L2245*Settings!$C$19+L2245*Settings!$C$20+L2245*Settings!$C$21*Settings!$C$22)</f>
        <v/>
      </c>
      <c r="O2245" s="23">
        <f>IF(B2245="IT",J2245/Settings!$C$13,0)</f>
        <v/>
      </c>
      <c r="P2245" s="23">
        <f>L2245+N2245+O2245</f>
        <v/>
      </c>
    </row>
    <row r="2246">
      <c r="A2246" s="5" t="inlineStr">
        <is>
          <t>E03472</t>
        </is>
      </c>
      <c r="B2246" s="5" t="inlineStr">
        <is>
          <t>PL</t>
        </is>
      </c>
      <c r="C2246" s="5" t="inlineStr">
        <is>
          <t>Tech</t>
        </is>
      </c>
      <c r="D2246" s="5" t="inlineStr">
        <is>
          <t>L2</t>
        </is>
      </c>
      <c r="E2246" s="5" t="n">
        <v>1</v>
      </c>
      <c r="F2246" s="5" t="n">
        <v>32150</v>
      </c>
      <c r="G2246" s="41" t="n">
        <v>44820</v>
      </c>
      <c r="H2246" s="41" t="n">
        <v>45916</v>
      </c>
      <c r="I2246" s="42">
        <f>IF(H2246="",DATE(2099,12,31),H2246)</f>
        <v/>
      </c>
      <c r="J2246" s="23">
        <f>F2246*E2246</f>
        <v/>
      </c>
      <c r="K2246" s="23">
        <f>J2246*INDEX(Settings!$C$31:$C$36,MATCH(D2246,Settings!$B$31:$B$36,0))</f>
        <v/>
      </c>
      <c r="L2246" s="23">
        <f>J2246+K2246</f>
        <v/>
      </c>
      <c r="M2246" s="23">
        <f>MIN(L2246,Settings!$C$25)</f>
        <v/>
      </c>
      <c r="N2246" s="23">
        <f>IF(B2246="IT",L2246*Settings!$C$11+L2246*Settings!$C$12,M2246*Settings!$C$16+M2246*Settings!$C$17+L2246*Settings!$C$18+L2246*Settings!$C$19+L2246*Settings!$C$20+L2246*Settings!$C$21*Settings!$C$22)</f>
        <v/>
      </c>
      <c r="O2246" s="23">
        <f>IF(B2246="IT",J2246/Settings!$C$13,0)</f>
        <v/>
      </c>
      <c r="P2246" s="23">
        <f>L2246+N2246+O2246</f>
        <v/>
      </c>
    </row>
    <row r="2247">
      <c r="A2247" s="5" t="inlineStr">
        <is>
          <t>E03474</t>
        </is>
      </c>
      <c r="B2247" s="5" t="inlineStr">
        <is>
          <t>PL</t>
        </is>
      </c>
      <c r="C2247" s="5" t="inlineStr">
        <is>
          <t>Operations</t>
        </is>
      </c>
      <c r="D2247" s="5" t="inlineStr">
        <is>
          <t>L3</t>
        </is>
      </c>
      <c r="E2247" s="5" t="n">
        <v>1</v>
      </c>
      <c r="F2247" s="5" t="n">
        <v>27050</v>
      </c>
      <c r="G2247" s="41" t="n">
        <v>46162</v>
      </c>
      <c r="H2247" s="41" t="n"/>
      <c r="I2247" s="42">
        <f>IF(H2247="",DATE(2099,12,31),H2247)</f>
        <v/>
      </c>
      <c r="J2247" s="23">
        <f>F2247*E2247</f>
        <v/>
      </c>
      <c r="K2247" s="23">
        <f>J2247*INDEX(Settings!$C$31:$C$36,MATCH(D2247,Settings!$B$31:$B$36,0))</f>
        <v/>
      </c>
      <c r="L2247" s="23">
        <f>J2247+K2247</f>
        <v/>
      </c>
      <c r="M2247" s="23">
        <f>MIN(L2247,Settings!$C$25)</f>
        <v/>
      </c>
      <c r="N2247" s="23">
        <f>IF(B2247="IT",L2247*Settings!$C$11+L2247*Settings!$C$12,M2247*Settings!$C$16+M2247*Settings!$C$17+L2247*Settings!$C$18+L2247*Settings!$C$19+L2247*Settings!$C$20+L2247*Settings!$C$21*Settings!$C$22)</f>
        <v/>
      </c>
      <c r="O2247" s="23">
        <f>IF(B2247="IT",J2247/Settings!$C$13,0)</f>
        <v/>
      </c>
      <c r="P2247" s="23">
        <f>L2247+N2247+O2247</f>
        <v/>
      </c>
    </row>
    <row r="2248">
      <c r="A2248" s="5" t="inlineStr">
        <is>
          <t>E03475</t>
        </is>
      </c>
      <c r="B2248" s="5" t="inlineStr">
        <is>
          <t>IT</t>
        </is>
      </c>
      <c r="C2248" s="5" t="inlineStr">
        <is>
          <t>Operations</t>
        </is>
      </c>
      <c r="D2248" s="5" t="inlineStr">
        <is>
          <t>L3</t>
        </is>
      </c>
      <c r="E2248" s="5" t="n">
        <v>1</v>
      </c>
      <c r="F2248" s="5" t="n">
        <v>51750</v>
      </c>
      <c r="G2248" s="41" t="n">
        <v>45163</v>
      </c>
      <c r="H2248" s="41" t="n"/>
      <c r="I2248" s="42">
        <f>IF(H2248="",DATE(2099,12,31),H2248)</f>
        <v/>
      </c>
      <c r="J2248" s="23">
        <f>F2248*E2248</f>
        <v/>
      </c>
      <c r="K2248" s="23">
        <f>J2248*INDEX(Settings!$C$31:$C$36,MATCH(D2248,Settings!$B$31:$B$36,0))</f>
        <v/>
      </c>
      <c r="L2248" s="23">
        <f>J2248+K2248</f>
        <v/>
      </c>
      <c r="M2248" s="23">
        <f>MIN(L2248,Settings!$C$25)</f>
        <v/>
      </c>
      <c r="N2248" s="23">
        <f>IF(B2248="IT",L2248*Settings!$C$11+L2248*Settings!$C$12,M2248*Settings!$C$16+M2248*Settings!$C$17+L2248*Settings!$C$18+L2248*Settings!$C$19+L2248*Settings!$C$20+L2248*Settings!$C$21*Settings!$C$22)</f>
        <v/>
      </c>
      <c r="O2248" s="23">
        <f>IF(B2248="IT",J2248/Settings!$C$13,0)</f>
        <v/>
      </c>
      <c r="P2248" s="23">
        <f>L2248+N2248+O2248</f>
        <v/>
      </c>
    </row>
    <row r="2249">
      <c r="A2249" s="5" t="inlineStr">
        <is>
          <t>E03476</t>
        </is>
      </c>
      <c r="B2249" s="5" t="inlineStr">
        <is>
          <t>IT</t>
        </is>
      </c>
      <c r="C2249" s="5" t="inlineStr">
        <is>
          <t>Customer Service</t>
        </is>
      </c>
      <c r="D2249" s="5" t="inlineStr">
        <is>
          <t>L6</t>
        </is>
      </c>
      <c r="E2249" s="5" t="n">
        <v>1</v>
      </c>
      <c r="F2249" s="5" t="n">
        <v>96450</v>
      </c>
      <c r="G2249" s="41" t="n">
        <v>44356</v>
      </c>
      <c r="H2249" s="41" t="n"/>
      <c r="I2249" s="42">
        <f>IF(H2249="",DATE(2099,12,31),H2249)</f>
        <v/>
      </c>
      <c r="J2249" s="23">
        <f>F2249*E2249</f>
        <v/>
      </c>
      <c r="K2249" s="23">
        <f>J2249*INDEX(Settings!$C$31:$C$36,MATCH(D2249,Settings!$B$31:$B$36,0))</f>
        <v/>
      </c>
      <c r="L2249" s="23">
        <f>J2249+K2249</f>
        <v/>
      </c>
      <c r="M2249" s="23">
        <f>MIN(L2249,Settings!$C$25)</f>
        <v/>
      </c>
      <c r="N2249" s="23">
        <f>IF(B2249="IT",L2249*Settings!$C$11+L2249*Settings!$C$12,M2249*Settings!$C$16+M2249*Settings!$C$17+L2249*Settings!$C$18+L2249*Settings!$C$19+L2249*Settings!$C$20+L2249*Settings!$C$21*Settings!$C$22)</f>
        <v/>
      </c>
      <c r="O2249" s="23">
        <f>IF(B2249="IT",J2249/Settings!$C$13,0)</f>
        <v/>
      </c>
      <c r="P2249" s="23">
        <f>L2249+N2249+O2249</f>
        <v/>
      </c>
    </row>
    <row r="2250">
      <c r="A2250" s="5" t="inlineStr">
        <is>
          <t>E03477</t>
        </is>
      </c>
      <c r="B2250" s="5" t="inlineStr">
        <is>
          <t>PL</t>
        </is>
      </c>
      <c r="C2250" s="5" t="inlineStr">
        <is>
          <t>Sales</t>
        </is>
      </c>
      <c r="D2250" s="5" t="inlineStr">
        <is>
          <t>L4</t>
        </is>
      </c>
      <c r="E2250" s="5" t="n">
        <v>1</v>
      </c>
      <c r="F2250" s="5" t="n">
        <v>44500</v>
      </c>
      <c r="G2250" s="41" t="n">
        <v>43942</v>
      </c>
      <c r="H2250" s="41" t="n"/>
      <c r="I2250" s="42">
        <f>IF(H2250="",DATE(2099,12,31),H2250)</f>
        <v/>
      </c>
      <c r="J2250" s="23">
        <f>F2250*E2250</f>
        <v/>
      </c>
      <c r="K2250" s="23">
        <f>J2250*INDEX(Settings!$C$31:$C$36,MATCH(D2250,Settings!$B$31:$B$36,0))</f>
        <v/>
      </c>
      <c r="L2250" s="23">
        <f>J2250+K2250</f>
        <v/>
      </c>
      <c r="M2250" s="23">
        <f>MIN(L2250,Settings!$C$25)</f>
        <v/>
      </c>
      <c r="N2250" s="23">
        <f>IF(B2250="IT",L2250*Settings!$C$11+L2250*Settings!$C$12,M2250*Settings!$C$16+M2250*Settings!$C$17+L2250*Settings!$C$18+L2250*Settings!$C$19+L2250*Settings!$C$20+L2250*Settings!$C$21*Settings!$C$22)</f>
        <v/>
      </c>
      <c r="O2250" s="23">
        <f>IF(B2250="IT",J2250/Settings!$C$13,0)</f>
        <v/>
      </c>
      <c r="P2250" s="23">
        <f>L2250+N2250+O2250</f>
        <v/>
      </c>
    </row>
    <row r="2251">
      <c r="A2251" s="5" t="inlineStr">
        <is>
          <t>E03479</t>
        </is>
      </c>
      <c r="B2251" s="5" t="inlineStr">
        <is>
          <t>IT</t>
        </is>
      </c>
      <c r="C2251" s="5" t="inlineStr">
        <is>
          <t>Finance</t>
        </is>
      </c>
      <c r="D2251" s="5" t="inlineStr">
        <is>
          <t>L2</t>
        </is>
      </c>
      <c r="E2251" s="5" t="n">
        <v>1</v>
      </c>
      <c r="F2251" s="5" t="n">
        <v>30850</v>
      </c>
      <c r="G2251" s="41" t="n">
        <v>45906</v>
      </c>
      <c r="H2251" s="41" t="n"/>
      <c r="I2251" s="42">
        <f>IF(H2251="",DATE(2099,12,31),H2251)</f>
        <v/>
      </c>
      <c r="J2251" s="23">
        <f>F2251*E2251</f>
        <v/>
      </c>
      <c r="K2251" s="23">
        <f>J2251*INDEX(Settings!$C$31:$C$36,MATCH(D2251,Settings!$B$31:$B$36,0))</f>
        <v/>
      </c>
      <c r="L2251" s="23">
        <f>J2251+K2251</f>
        <v/>
      </c>
      <c r="M2251" s="23">
        <f>MIN(L2251,Settings!$C$25)</f>
        <v/>
      </c>
      <c r="N2251" s="23">
        <f>IF(B2251="IT",L2251*Settings!$C$11+L2251*Settings!$C$12,M2251*Settings!$C$16+M2251*Settings!$C$17+L2251*Settings!$C$18+L2251*Settings!$C$19+L2251*Settings!$C$20+L2251*Settings!$C$21*Settings!$C$22)</f>
        <v/>
      </c>
      <c r="O2251" s="23">
        <f>IF(B2251="IT",J2251/Settings!$C$13,0)</f>
        <v/>
      </c>
      <c r="P2251" s="23">
        <f>L2251+N2251+O2251</f>
        <v/>
      </c>
    </row>
    <row r="2252">
      <c r="A2252" s="5" t="inlineStr">
        <is>
          <t>E03480</t>
        </is>
      </c>
      <c r="B2252" s="5" t="inlineStr">
        <is>
          <t>PL</t>
        </is>
      </c>
      <c r="C2252" s="5" t="inlineStr">
        <is>
          <t>Customer Service</t>
        </is>
      </c>
      <c r="D2252" s="5" t="inlineStr">
        <is>
          <t>L4</t>
        </is>
      </c>
      <c r="E2252" s="5" t="n">
        <v>1</v>
      </c>
      <c r="F2252" s="5" t="n">
        <v>36500</v>
      </c>
      <c r="G2252" s="41" t="n">
        <v>45595</v>
      </c>
      <c r="H2252" s="41" t="n">
        <v>45938</v>
      </c>
      <c r="I2252" s="42">
        <f>IF(H2252="",DATE(2099,12,31),H2252)</f>
        <v/>
      </c>
      <c r="J2252" s="23">
        <f>F2252*E2252</f>
        <v/>
      </c>
      <c r="K2252" s="23">
        <f>J2252*INDEX(Settings!$C$31:$C$36,MATCH(D2252,Settings!$B$31:$B$36,0))</f>
        <v/>
      </c>
      <c r="L2252" s="23">
        <f>J2252+K2252</f>
        <v/>
      </c>
      <c r="M2252" s="23">
        <f>MIN(L2252,Settings!$C$25)</f>
        <v/>
      </c>
      <c r="N2252" s="23">
        <f>IF(B2252="IT",L2252*Settings!$C$11+L2252*Settings!$C$12,M2252*Settings!$C$16+M2252*Settings!$C$17+L2252*Settings!$C$18+L2252*Settings!$C$19+L2252*Settings!$C$20+L2252*Settings!$C$21*Settings!$C$22)</f>
        <v/>
      </c>
      <c r="O2252" s="23">
        <f>IF(B2252="IT",J2252/Settings!$C$13,0)</f>
        <v/>
      </c>
      <c r="P2252" s="23">
        <f>L2252+N2252+O2252</f>
        <v/>
      </c>
    </row>
    <row r="2253">
      <c r="A2253" s="5" t="inlineStr">
        <is>
          <t>E03481</t>
        </is>
      </c>
      <c r="B2253" s="5" t="inlineStr">
        <is>
          <t>IT</t>
        </is>
      </c>
      <c r="C2253" s="5" t="inlineStr">
        <is>
          <t>Tech</t>
        </is>
      </c>
      <c r="D2253" s="5" t="inlineStr">
        <is>
          <t>L1</t>
        </is>
      </c>
      <c r="E2253" s="5" t="n">
        <v>1</v>
      </c>
      <c r="F2253" s="5" t="n">
        <v>34850</v>
      </c>
      <c r="G2253" s="41" t="n">
        <v>41108</v>
      </c>
      <c r="H2253" s="41" t="n"/>
      <c r="I2253" s="42">
        <f>IF(H2253="",DATE(2099,12,31),H2253)</f>
        <v/>
      </c>
      <c r="J2253" s="23">
        <f>F2253*E2253</f>
        <v/>
      </c>
      <c r="K2253" s="23">
        <f>J2253*INDEX(Settings!$C$31:$C$36,MATCH(D2253,Settings!$B$31:$B$36,0))</f>
        <v/>
      </c>
      <c r="L2253" s="23">
        <f>J2253+K2253</f>
        <v/>
      </c>
      <c r="M2253" s="23">
        <f>MIN(L2253,Settings!$C$25)</f>
        <v/>
      </c>
      <c r="N2253" s="23">
        <f>IF(B2253="IT",L2253*Settings!$C$11+L2253*Settings!$C$12,M2253*Settings!$C$16+M2253*Settings!$C$17+L2253*Settings!$C$18+L2253*Settings!$C$19+L2253*Settings!$C$20+L2253*Settings!$C$21*Settings!$C$22)</f>
        <v/>
      </c>
      <c r="O2253" s="23">
        <f>IF(B2253="IT",J2253/Settings!$C$13,0)</f>
        <v/>
      </c>
      <c r="P2253" s="23">
        <f>L2253+N2253+O2253</f>
        <v/>
      </c>
    </row>
    <row r="2254">
      <c r="A2254" s="5" t="inlineStr">
        <is>
          <t>E03485</t>
        </is>
      </c>
      <c r="B2254" s="5" t="inlineStr">
        <is>
          <t>PL</t>
        </is>
      </c>
      <c r="C2254" s="5" t="inlineStr">
        <is>
          <t>Customer Service</t>
        </is>
      </c>
      <c r="D2254" s="5" t="inlineStr">
        <is>
          <t>L2</t>
        </is>
      </c>
      <c r="E2254" s="5" t="n">
        <v>1</v>
      </c>
      <c r="F2254" s="5" t="n">
        <v>19300</v>
      </c>
      <c r="G2254" s="41" t="n">
        <v>46053</v>
      </c>
      <c r="H2254" s="41" t="n"/>
      <c r="I2254" s="42">
        <f>IF(H2254="",DATE(2099,12,31),H2254)</f>
        <v/>
      </c>
      <c r="J2254" s="23">
        <f>F2254*E2254</f>
        <v/>
      </c>
      <c r="K2254" s="23">
        <f>J2254*INDEX(Settings!$C$31:$C$36,MATCH(D2254,Settings!$B$31:$B$36,0))</f>
        <v/>
      </c>
      <c r="L2254" s="23">
        <f>J2254+K2254</f>
        <v/>
      </c>
      <c r="M2254" s="23">
        <f>MIN(L2254,Settings!$C$25)</f>
        <v/>
      </c>
      <c r="N2254" s="23">
        <f>IF(B2254="IT",L2254*Settings!$C$11+L2254*Settings!$C$12,M2254*Settings!$C$16+M2254*Settings!$C$17+L2254*Settings!$C$18+L2254*Settings!$C$19+L2254*Settings!$C$20+L2254*Settings!$C$21*Settings!$C$22)</f>
        <v/>
      </c>
      <c r="O2254" s="23">
        <f>IF(B2254="IT",J2254/Settings!$C$13,0)</f>
        <v/>
      </c>
      <c r="P2254" s="23">
        <f>L2254+N2254+O2254</f>
        <v/>
      </c>
    </row>
    <row r="2255">
      <c r="A2255" s="5" t="inlineStr">
        <is>
          <t>E03486</t>
        </is>
      </c>
      <c r="B2255" s="5" t="inlineStr">
        <is>
          <t>IT</t>
        </is>
      </c>
      <c r="C2255" s="5" t="inlineStr">
        <is>
          <t>Operations</t>
        </is>
      </c>
      <c r="D2255" s="5" t="inlineStr">
        <is>
          <t>L5</t>
        </is>
      </c>
      <c r="E2255" s="5" t="n">
        <v>1</v>
      </c>
      <c r="F2255" s="5" t="n">
        <v>76450</v>
      </c>
      <c r="G2255" s="41" t="n">
        <v>45692</v>
      </c>
      <c r="H2255" s="41" t="n"/>
      <c r="I2255" s="42">
        <f>IF(H2255="",DATE(2099,12,31),H2255)</f>
        <v/>
      </c>
      <c r="J2255" s="23">
        <f>F2255*E2255</f>
        <v/>
      </c>
      <c r="K2255" s="23">
        <f>J2255*INDEX(Settings!$C$31:$C$36,MATCH(D2255,Settings!$B$31:$B$36,0))</f>
        <v/>
      </c>
      <c r="L2255" s="23">
        <f>J2255+K2255</f>
        <v/>
      </c>
      <c r="M2255" s="23">
        <f>MIN(L2255,Settings!$C$25)</f>
        <v/>
      </c>
      <c r="N2255" s="23">
        <f>IF(B2255="IT",L2255*Settings!$C$11+L2255*Settings!$C$12,M2255*Settings!$C$16+M2255*Settings!$C$17+L2255*Settings!$C$18+L2255*Settings!$C$19+L2255*Settings!$C$20+L2255*Settings!$C$21*Settings!$C$22)</f>
        <v/>
      </c>
      <c r="O2255" s="23">
        <f>IF(B2255="IT",J2255/Settings!$C$13,0)</f>
        <v/>
      </c>
      <c r="P2255" s="23">
        <f>L2255+N2255+O2255</f>
        <v/>
      </c>
    </row>
    <row r="2256">
      <c r="A2256" s="5" t="inlineStr">
        <is>
          <t>E03487</t>
        </is>
      </c>
      <c r="B2256" s="5" t="inlineStr">
        <is>
          <t>IT</t>
        </is>
      </c>
      <c r="C2256" s="5" t="inlineStr">
        <is>
          <t>Customer Service</t>
        </is>
      </c>
      <c r="D2256" s="5" t="inlineStr">
        <is>
          <t>L2</t>
        </is>
      </c>
      <c r="E2256" s="5" t="n">
        <v>1</v>
      </c>
      <c r="F2256" s="5" t="n">
        <v>32850</v>
      </c>
      <c r="G2256" s="41" t="n">
        <v>45463</v>
      </c>
      <c r="H2256" s="41" t="n"/>
      <c r="I2256" s="42">
        <f>IF(H2256="",DATE(2099,12,31),H2256)</f>
        <v/>
      </c>
      <c r="J2256" s="23">
        <f>F2256*E2256</f>
        <v/>
      </c>
      <c r="K2256" s="23">
        <f>J2256*INDEX(Settings!$C$31:$C$36,MATCH(D2256,Settings!$B$31:$B$36,0))</f>
        <v/>
      </c>
      <c r="L2256" s="23">
        <f>J2256+K2256</f>
        <v/>
      </c>
      <c r="M2256" s="23">
        <f>MIN(L2256,Settings!$C$25)</f>
        <v/>
      </c>
      <c r="N2256" s="23">
        <f>IF(B2256="IT",L2256*Settings!$C$11+L2256*Settings!$C$12,M2256*Settings!$C$16+M2256*Settings!$C$17+L2256*Settings!$C$18+L2256*Settings!$C$19+L2256*Settings!$C$20+L2256*Settings!$C$21*Settings!$C$22)</f>
        <v/>
      </c>
      <c r="O2256" s="23">
        <f>IF(B2256="IT",J2256/Settings!$C$13,0)</f>
        <v/>
      </c>
      <c r="P2256" s="23">
        <f>L2256+N2256+O2256</f>
        <v/>
      </c>
    </row>
    <row r="2257">
      <c r="A2257" s="5" t="inlineStr">
        <is>
          <t>E03489</t>
        </is>
      </c>
      <c r="B2257" s="5" t="inlineStr">
        <is>
          <t>PL</t>
        </is>
      </c>
      <c r="C2257" s="5" t="inlineStr">
        <is>
          <t>Operations</t>
        </is>
      </c>
      <c r="D2257" s="5" t="inlineStr">
        <is>
          <t>L4</t>
        </is>
      </c>
      <c r="E2257" s="5" t="n">
        <v>1</v>
      </c>
      <c r="F2257" s="5" t="n">
        <v>45700</v>
      </c>
      <c r="G2257" s="41" t="n">
        <v>45463</v>
      </c>
      <c r="H2257" s="41" t="n"/>
      <c r="I2257" s="42">
        <f>IF(H2257="",DATE(2099,12,31),H2257)</f>
        <v/>
      </c>
      <c r="J2257" s="23">
        <f>F2257*E2257</f>
        <v/>
      </c>
      <c r="K2257" s="23">
        <f>J2257*INDEX(Settings!$C$31:$C$36,MATCH(D2257,Settings!$B$31:$B$36,0))</f>
        <v/>
      </c>
      <c r="L2257" s="23">
        <f>J2257+K2257</f>
        <v/>
      </c>
      <c r="M2257" s="23">
        <f>MIN(L2257,Settings!$C$25)</f>
        <v/>
      </c>
      <c r="N2257" s="23">
        <f>IF(B2257="IT",L2257*Settings!$C$11+L2257*Settings!$C$12,M2257*Settings!$C$16+M2257*Settings!$C$17+L2257*Settings!$C$18+L2257*Settings!$C$19+L2257*Settings!$C$20+L2257*Settings!$C$21*Settings!$C$22)</f>
        <v/>
      </c>
      <c r="O2257" s="23">
        <f>IF(B2257="IT",J2257/Settings!$C$13,0)</f>
        <v/>
      </c>
      <c r="P2257" s="23">
        <f>L2257+N2257+O2257</f>
        <v/>
      </c>
    </row>
    <row r="2258">
      <c r="A2258" s="5" t="inlineStr">
        <is>
          <t>E03495</t>
        </is>
      </c>
      <c r="B2258" s="5" t="inlineStr">
        <is>
          <t>IT</t>
        </is>
      </c>
      <c r="C2258" s="5" t="inlineStr">
        <is>
          <t>HR</t>
        </is>
      </c>
      <c r="D2258" s="5" t="inlineStr">
        <is>
          <t>L4</t>
        </is>
      </c>
      <c r="E2258" s="5" t="n">
        <v>1</v>
      </c>
      <c r="F2258" s="5" t="n">
        <v>55300</v>
      </c>
      <c r="G2258" s="41" t="n">
        <v>43470</v>
      </c>
      <c r="H2258" s="41" t="n"/>
      <c r="I2258" s="42">
        <f>IF(H2258="",DATE(2099,12,31),H2258)</f>
        <v/>
      </c>
      <c r="J2258" s="23">
        <f>F2258*E2258</f>
        <v/>
      </c>
      <c r="K2258" s="23">
        <f>J2258*INDEX(Settings!$C$31:$C$36,MATCH(D2258,Settings!$B$31:$B$36,0))</f>
        <v/>
      </c>
      <c r="L2258" s="23">
        <f>J2258+K2258</f>
        <v/>
      </c>
      <c r="M2258" s="23">
        <f>MIN(L2258,Settings!$C$25)</f>
        <v/>
      </c>
      <c r="N2258" s="23">
        <f>IF(B2258="IT",L2258*Settings!$C$11+L2258*Settings!$C$12,M2258*Settings!$C$16+M2258*Settings!$C$17+L2258*Settings!$C$18+L2258*Settings!$C$19+L2258*Settings!$C$20+L2258*Settings!$C$21*Settings!$C$22)</f>
        <v/>
      </c>
      <c r="O2258" s="23">
        <f>IF(B2258="IT",J2258/Settings!$C$13,0)</f>
        <v/>
      </c>
      <c r="P2258" s="23">
        <f>L2258+N2258+O2258</f>
        <v/>
      </c>
    </row>
    <row r="2259">
      <c r="A2259" s="5" t="inlineStr">
        <is>
          <t>E03496</t>
        </is>
      </c>
      <c r="B2259" s="5" t="inlineStr">
        <is>
          <t>IT</t>
        </is>
      </c>
      <c r="C2259" s="5" t="inlineStr">
        <is>
          <t>Sales</t>
        </is>
      </c>
      <c r="D2259" s="5" t="inlineStr">
        <is>
          <t>L2</t>
        </is>
      </c>
      <c r="E2259" s="5" t="n">
        <v>1</v>
      </c>
      <c r="F2259" s="5" t="n">
        <v>29700</v>
      </c>
      <c r="G2259" s="41" t="n">
        <v>45242</v>
      </c>
      <c r="H2259" s="41" t="n"/>
      <c r="I2259" s="42">
        <f>IF(H2259="",DATE(2099,12,31),H2259)</f>
        <v/>
      </c>
      <c r="J2259" s="23">
        <f>F2259*E2259</f>
        <v/>
      </c>
      <c r="K2259" s="23">
        <f>J2259*INDEX(Settings!$C$31:$C$36,MATCH(D2259,Settings!$B$31:$B$36,0))</f>
        <v/>
      </c>
      <c r="L2259" s="23">
        <f>J2259+K2259</f>
        <v/>
      </c>
      <c r="M2259" s="23">
        <f>MIN(L2259,Settings!$C$25)</f>
        <v/>
      </c>
      <c r="N2259" s="23">
        <f>IF(B2259="IT",L2259*Settings!$C$11+L2259*Settings!$C$12,M2259*Settings!$C$16+M2259*Settings!$C$17+L2259*Settings!$C$18+L2259*Settings!$C$19+L2259*Settings!$C$20+L2259*Settings!$C$21*Settings!$C$22)</f>
        <v/>
      </c>
      <c r="O2259" s="23">
        <f>IF(B2259="IT",J2259/Settings!$C$13,0)</f>
        <v/>
      </c>
      <c r="P2259" s="23">
        <f>L2259+N2259+O2259</f>
        <v/>
      </c>
    </row>
    <row r="2260">
      <c r="A2260" s="5" t="inlineStr">
        <is>
          <t>E03497</t>
        </is>
      </c>
      <c r="B2260" s="5" t="inlineStr">
        <is>
          <t>IT</t>
        </is>
      </c>
      <c r="C2260" s="5" t="inlineStr">
        <is>
          <t>Finance</t>
        </is>
      </c>
      <c r="D2260" s="5" t="inlineStr">
        <is>
          <t>L3</t>
        </is>
      </c>
      <c r="E2260" s="5" t="n">
        <v>1</v>
      </c>
      <c r="F2260" s="5" t="n">
        <v>45250</v>
      </c>
      <c r="G2260" s="41" t="n">
        <v>45268</v>
      </c>
      <c r="H2260" s="41" t="n"/>
      <c r="I2260" s="42">
        <f>IF(H2260="",DATE(2099,12,31),H2260)</f>
        <v/>
      </c>
      <c r="J2260" s="23">
        <f>F2260*E2260</f>
        <v/>
      </c>
      <c r="K2260" s="23">
        <f>J2260*INDEX(Settings!$C$31:$C$36,MATCH(D2260,Settings!$B$31:$B$36,0))</f>
        <v/>
      </c>
      <c r="L2260" s="23">
        <f>J2260+K2260</f>
        <v/>
      </c>
      <c r="M2260" s="23">
        <f>MIN(L2260,Settings!$C$25)</f>
        <v/>
      </c>
      <c r="N2260" s="23">
        <f>IF(B2260="IT",L2260*Settings!$C$11+L2260*Settings!$C$12,M2260*Settings!$C$16+M2260*Settings!$C$17+L2260*Settings!$C$18+L2260*Settings!$C$19+L2260*Settings!$C$20+L2260*Settings!$C$21*Settings!$C$22)</f>
        <v/>
      </c>
      <c r="O2260" s="23">
        <f>IF(B2260="IT",J2260/Settings!$C$13,0)</f>
        <v/>
      </c>
      <c r="P2260" s="23">
        <f>L2260+N2260+O2260</f>
        <v/>
      </c>
    </row>
    <row r="2261">
      <c r="A2261" s="5" t="inlineStr">
        <is>
          <t>E03498</t>
        </is>
      </c>
      <c r="B2261" s="5" t="inlineStr">
        <is>
          <t>IT</t>
        </is>
      </c>
      <c r="C2261" s="5" t="inlineStr">
        <is>
          <t>Tech</t>
        </is>
      </c>
      <c r="D2261" s="5" t="inlineStr">
        <is>
          <t>L3</t>
        </is>
      </c>
      <c r="E2261" s="5" t="n">
        <v>1</v>
      </c>
      <c r="F2261" s="5" t="n">
        <v>49350</v>
      </c>
      <c r="G2261" s="41" t="n">
        <v>44698</v>
      </c>
      <c r="H2261" s="41" t="n"/>
      <c r="I2261" s="42">
        <f>IF(H2261="",DATE(2099,12,31),H2261)</f>
        <v/>
      </c>
      <c r="J2261" s="23">
        <f>F2261*E2261</f>
        <v/>
      </c>
      <c r="K2261" s="23">
        <f>J2261*INDEX(Settings!$C$31:$C$36,MATCH(D2261,Settings!$B$31:$B$36,0))</f>
        <v/>
      </c>
      <c r="L2261" s="23">
        <f>J2261+K2261</f>
        <v/>
      </c>
      <c r="M2261" s="23">
        <f>MIN(L2261,Settings!$C$25)</f>
        <v/>
      </c>
      <c r="N2261" s="23">
        <f>IF(B2261="IT",L2261*Settings!$C$11+L2261*Settings!$C$12,M2261*Settings!$C$16+M2261*Settings!$C$17+L2261*Settings!$C$18+L2261*Settings!$C$19+L2261*Settings!$C$20+L2261*Settings!$C$21*Settings!$C$22)</f>
        <v/>
      </c>
      <c r="O2261" s="23">
        <f>IF(B2261="IT",J2261/Settings!$C$13,0)</f>
        <v/>
      </c>
      <c r="P2261" s="23">
        <f>L2261+N2261+O2261</f>
        <v/>
      </c>
    </row>
    <row r="2262">
      <c r="A2262" s="5" t="inlineStr">
        <is>
          <t>E03499</t>
        </is>
      </c>
      <c r="B2262" s="5" t="inlineStr">
        <is>
          <t>PL</t>
        </is>
      </c>
      <c r="C2262" s="5" t="inlineStr">
        <is>
          <t>Sales</t>
        </is>
      </c>
      <c r="D2262" s="5" t="inlineStr">
        <is>
          <t>L3</t>
        </is>
      </c>
      <c r="E2262" s="5" t="n">
        <v>1</v>
      </c>
      <c r="F2262" s="5" t="n">
        <v>32850</v>
      </c>
      <c r="G2262" s="41" t="n">
        <v>45407</v>
      </c>
      <c r="H2262" s="41" t="n"/>
      <c r="I2262" s="42">
        <f>IF(H2262="",DATE(2099,12,31),H2262)</f>
        <v/>
      </c>
      <c r="J2262" s="23">
        <f>F2262*E2262</f>
        <v/>
      </c>
      <c r="K2262" s="23">
        <f>J2262*INDEX(Settings!$C$31:$C$36,MATCH(D2262,Settings!$B$31:$B$36,0))</f>
        <v/>
      </c>
      <c r="L2262" s="23">
        <f>J2262+K2262</f>
        <v/>
      </c>
      <c r="M2262" s="23">
        <f>MIN(L2262,Settings!$C$25)</f>
        <v/>
      </c>
      <c r="N2262" s="23">
        <f>IF(B2262="IT",L2262*Settings!$C$11+L2262*Settings!$C$12,M2262*Settings!$C$16+M2262*Settings!$C$17+L2262*Settings!$C$18+L2262*Settings!$C$19+L2262*Settings!$C$20+L2262*Settings!$C$21*Settings!$C$22)</f>
        <v/>
      </c>
      <c r="O2262" s="23">
        <f>IF(B2262="IT",J2262/Settings!$C$13,0)</f>
        <v/>
      </c>
      <c r="P2262" s="23">
        <f>L2262+N2262+O2262</f>
        <v/>
      </c>
    </row>
    <row r="2263">
      <c r="A2263" s="5" t="inlineStr">
        <is>
          <t>E03500</t>
        </is>
      </c>
      <c r="B2263" s="5" t="inlineStr">
        <is>
          <t>PL</t>
        </is>
      </c>
      <c r="C2263" s="5" t="inlineStr">
        <is>
          <t>Operations</t>
        </is>
      </c>
      <c r="D2263" s="5" t="inlineStr">
        <is>
          <t>L4</t>
        </is>
      </c>
      <c r="E2263" s="5" t="n">
        <v>1</v>
      </c>
      <c r="F2263" s="5" t="n">
        <v>39300</v>
      </c>
      <c r="G2263" s="41" t="n">
        <v>45722</v>
      </c>
      <c r="H2263" s="41" t="n"/>
      <c r="I2263" s="42">
        <f>IF(H2263="",DATE(2099,12,31),H2263)</f>
        <v/>
      </c>
      <c r="J2263" s="23">
        <f>F2263*E2263</f>
        <v/>
      </c>
      <c r="K2263" s="23">
        <f>J2263*INDEX(Settings!$C$31:$C$36,MATCH(D2263,Settings!$B$31:$B$36,0))</f>
        <v/>
      </c>
      <c r="L2263" s="23">
        <f>J2263+K2263</f>
        <v/>
      </c>
      <c r="M2263" s="23">
        <f>MIN(L2263,Settings!$C$25)</f>
        <v/>
      </c>
      <c r="N2263" s="23">
        <f>IF(B2263="IT",L2263*Settings!$C$11+L2263*Settings!$C$12,M2263*Settings!$C$16+M2263*Settings!$C$17+L2263*Settings!$C$18+L2263*Settings!$C$19+L2263*Settings!$C$20+L2263*Settings!$C$21*Settings!$C$22)</f>
        <v/>
      </c>
      <c r="O2263" s="23">
        <f>IF(B2263="IT",J2263/Settings!$C$13,0)</f>
        <v/>
      </c>
      <c r="P2263" s="23">
        <f>L2263+N2263+O2263</f>
        <v/>
      </c>
    </row>
    <row r="2264">
      <c r="A2264" s="5" t="inlineStr">
        <is>
          <t>E03503</t>
        </is>
      </c>
      <c r="B2264" s="5" t="inlineStr">
        <is>
          <t>PL</t>
        </is>
      </c>
      <c r="C2264" s="5" t="inlineStr">
        <is>
          <t>Sales</t>
        </is>
      </c>
      <c r="D2264" s="5" t="inlineStr">
        <is>
          <t>L4</t>
        </is>
      </c>
      <c r="E2264" s="5" t="n">
        <v>1</v>
      </c>
      <c r="F2264" s="5" t="n">
        <v>42400</v>
      </c>
      <c r="G2264" s="41" t="n">
        <v>46099</v>
      </c>
      <c r="H2264" s="41" t="n"/>
      <c r="I2264" s="42">
        <f>IF(H2264="",DATE(2099,12,31),H2264)</f>
        <v/>
      </c>
      <c r="J2264" s="23">
        <f>F2264*E2264</f>
        <v/>
      </c>
      <c r="K2264" s="23">
        <f>J2264*INDEX(Settings!$C$31:$C$36,MATCH(D2264,Settings!$B$31:$B$36,0))</f>
        <v/>
      </c>
      <c r="L2264" s="23">
        <f>J2264+K2264</f>
        <v/>
      </c>
      <c r="M2264" s="23">
        <f>MIN(L2264,Settings!$C$25)</f>
        <v/>
      </c>
      <c r="N2264" s="23">
        <f>IF(B2264="IT",L2264*Settings!$C$11+L2264*Settings!$C$12,M2264*Settings!$C$16+M2264*Settings!$C$17+L2264*Settings!$C$18+L2264*Settings!$C$19+L2264*Settings!$C$20+L2264*Settings!$C$21*Settings!$C$22)</f>
        <v/>
      </c>
      <c r="O2264" s="23">
        <f>IF(B2264="IT",J2264/Settings!$C$13,0)</f>
        <v/>
      </c>
      <c r="P2264" s="23">
        <f>L2264+N2264+O2264</f>
        <v/>
      </c>
    </row>
    <row r="2265">
      <c r="A2265" s="5" t="inlineStr">
        <is>
          <t>E03507</t>
        </is>
      </c>
      <c r="B2265" s="5" t="inlineStr">
        <is>
          <t>IT</t>
        </is>
      </c>
      <c r="C2265" s="5" t="inlineStr">
        <is>
          <t>Customer Service</t>
        </is>
      </c>
      <c r="D2265" s="5" t="inlineStr">
        <is>
          <t>L4</t>
        </is>
      </c>
      <c r="E2265" s="5" t="n">
        <v>1</v>
      </c>
      <c r="F2265" s="5" t="n">
        <v>50050</v>
      </c>
      <c r="G2265" s="41" t="n">
        <v>44119</v>
      </c>
      <c r="H2265" s="41" t="n">
        <v>45902</v>
      </c>
      <c r="I2265" s="42">
        <f>IF(H2265="",DATE(2099,12,31),H2265)</f>
        <v/>
      </c>
      <c r="J2265" s="23">
        <f>F2265*E2265</f>
        <v/>
      </c>
      <c r="K2265" s="23">
        <f>J2265*INDEX(Settings!$C$31:$C$36,MATCH(D2265,Settings!$B$31:$B$36,0))</f>
        <v/>
      </c>
      <c r="L2265" s="23">
        <f>J2265+K2265</f>
        <v/>
      </c>
      <c r="M2265" s="23">
        <f>MIN(L2265,Settings!$C$25)</f>
        <v/>
      </c>
      <c r="N2265" s="23">
        <f>IF(B2265="IT",L2265*Settings!$C$11+L2265*Settings!$C$12,M2265*Settings!$C$16+M2265*Settings!$C$17+L2265*Settings!$C$18+L2265*Settings!$C$19+L2265*Settings!$C$20+L2265*Settings!$C$21*Settings!$C$22)</f>
        <v/>
      </c>
      <c r="O2265" s="23">
        <f>IF(B2265="IT",J2265/Settings!$C$13,0)</f>
        <v/>
      </c>
      <c r="P2265" s="23">
        <f>L2265+N2265+O2265</f>
        <v/>
      </c>
    </row>
    <row r="2266">
      <c r="A2266" s="5" t="inlineStr">
        <is>
          <t>E03508</t>
        </is>
      </c>
      <c r="B2266" s="5" t="inlineStr">
        <is>
          <t>PL</t>
        </is>
      </c>
      <c r="C2266" s="5" t="inlineStr">
        <is>
          <t>Tech</t>
        </is>
      </c>
      <c r="D2266" s="5" t="inlineStr">
        <is>
          <t>L1</t>
        </is>
      </c>
      <c r="E2266" s="5" t="n">
        <v>1</v>
      </c>
      <c r="F2266" s="5" t="n">
        <v>25400</v>
      </c>
      <c r="G2266" s="41" t="n">
        <v>45297</v>
      </c>
      <c r="H2266" s="41" t="n"/>
      <c r="I2266" s="42">
        <f>IF(H2266="",DATE(2099,12,31),H2266)</f>
        <v/>
      </c>
      <c r="J2266" s="23">
        <f>F2266*E2266</f>
        <v/>
      </c>
      <c r="K2266" s="23">
        <f>J2266*INDEX(Settings!$C$31:$C$36,MATCH(D2266,Settings!$B$31:$B$36,0))</f>
        <v/>
      </c>
      <c r="L2266" s="23">
        <f>J2266+K2266</f>
        <v/>
      </c>
      <c r="M2266" s="23">
        <f>MIN(L2266,Settings!$C$25)</f>
        <v/>
      </c>
      <c r="N2266" s="23">
        <f>IF(B2266="IT",L2266*Settings!$C$11+L2266*Settings!$C$12,M2266*Settings!$C$16+M2266*Settings!$C$17+L2266*Settings!$C$18+L2266*Settings!$C$19+L2266*Settings!$C$20+L2266*Settings!$C$21*Settings!$C$22)</f>
        <v/>
      </c>
      <c r="O2266" s="23">
        <f>IF(B2266="IT",J2266/Settings!$C$13,0)</f>
        <v/>
      </c>
      <c r="P2266" s="23">
        <f>L2266+N2266+O2266</f>
        <v/>
      </c>
    </row>
    <row r="2267">
      <c r="A2267" s="5" t="inlineStr">
        <is>
          <t>E03511</t>
        </is>
      </c>
      <c r="B2267" s="5" t="inlineStr">
        <is>
          <t>IT</t>
        </is>
      </c>
      <c r="C2267" s="5" t="inlineStr">
        <is>
          <t>Tech</t>
        </is>
      </c>
      <c r="D2267" s="5" t="inlineStr">
        <is>
          <t>L3</t>
        </is>
      </c>
      <c r="E2267" s="5" t="n">
        <v>1</v>
      </c>
      <c r="F2267" s="5" t="n">
        <v>48950</v>
      </c>
      <c r="G2267" s="41" t="n">
        <v>45149</v>
      </c>
      <c r="H2267" s="41" t="n"/>
      <c r="I2267" s="42">
        <f>IF(H2267="",DATE(2099,12,31),H2267)</f>
        <v/>
      </c>
      <c r="J2267" s="23">
        <f>F2267*E2267</f>
        <v/>
      </c>
      <c r="K2267" s="23">
        <f>J2267*INDEX(Settings!$C$31:$C$36,MATCH(D2267,Settings!$B$31:$B$36,0))</f>
        <v/>
      </c>
      <c r="L2267" s="23">
        <f>J2267+K2267</f>
        <v/>
      </c>
      <c r="M2267" s="23">
        <f>MIN(L2267,Settings!$C$25)</f>
        <v/>
      </c>
      <c r="N2267" s="23">
        <f>IF(B2267="IT",L2267*Settings!$C$11+L2267*Settings!$C$12,M2267*Settings!$C$16+M2267*Settings!$C$17+L2267*Settings!$C$18+L2267*Settings!$C$19+L2267*Settings!$C$20+L2267*Settings!$C$21*Settings!$C$22)</f>
        <v/>
      </c>
      <c r="O2267" s="23">
        <f>IF(B2267="IT",J2267/Settings!$C$13,0)</f>
        <v/>
      </c>
      <c r="P2267" s="23">
        <f>L2267+N2267+O2267</f>
        <v/>
      </c>
    </row>
    <row r="2268">
      <c r="A2268" s="5" t="inlineStr">
        <is>
          <t>E03513</t>
        </is>
      </c>
      <c r="B2268" s="5" t="inlineStr">
        <is>
          <t>PL</t>
        </is>
      </c>
      <c r="C2268" s="5" t="inlineStr">
        <is>
          <t>Finance</t>
        </is>
      </c>
      <c r="D2268" s="5" t="inlineStr">
        <is>
          <t>L1</t>
        </is>
      </c>
      <c r="E2268" s="5" t="n">
        <v>1</v>
      </c>
      <c r="F2268" s="5" t="n">
        <v>18200</v>
      </c>
      <c r="G2268" s="41" t="n">
        <v>45511</v>
      </c>
      <c r="H2268" s="41" t="n"/>
      <c r="I2268" s="42">
        <f>IF(H2268="",DATE(2099,12,31),H2268)</f>
        <v/>
      </c>
      <c r="J2268" s="23">
        <f>F2268*E2268</f>
        <v/>
      </c>
      <c r="K2268" s="23">
        <f>J2268*INDEX(Settings!$C$31:$C$36,MATCH(D2268,Settings!$B$31:$B$36,0))</f>
        <v/>
      </c>
      <c r="L2268" s="23">
        <f>J2268+K2268</f>
        <v/>
      </c>
      <c r="M2268" s="23">
        <f>MIN(L2268,Settings!$C$25)</f>
        <v/>
      </c>
      <c r="N2268" s="23">
        <f>IF(B2268="IT",L2268*Settings!$C$11+L2268*Settings!$C$12,M2268*Settings!$C$16+M2268*Settings!$C$17+L2268*Settings!$C$18+L2268*Settings!$C$19+L2268*Settings!$C$20+L2268*Settings!$C$21*Settings!$C$22)</f>
        <v/>
      </c>
      <c r="O2268" s="23">
        <f>IF(B2268="IT",J2268/Settings!$C$13,0)</f>
        <v/>
      </c>
      <c r="P2268" s="23">
        <f>L2268+N2268+O2268</f>
        <v/>
      </c>
    </row>
    <row r="2269">
      <c r="A2269" s="5" t="inlineStr">
        <is>
          <t>E03514</t>
        </is>
      </c>
      <c r="B2269" s="5" t="inlineStr">
        <is>
          <t>PL</t>
        </is>
      </c>
      <c r="C2269" s="5" t="inlineStr">
        <is>
          <t>Operations</t>
        </is>
      </c>
      <c r="D2269" s="5" t="inlineStr">
        <is>
          <t>L1</t>
        </is>
      </c>
      <c r="E2269" s="5" t="n">
        <v>1</v>
      </c>
      <c r="F2269" s="5" t="n">
        <v>19150</v>
      </c>
      <c r="G2269" s="41" t="n">
        <v>45977</v>
      </c>
      <c r="H2269" s="41" t="n"/>
      <c r="I2269" s="42">
        <f>IF(H2269="",DATE(2099,12,31),H2269)</f>
        <v/>
      </c>
      <c r="J2269" s="23">
        <f>F2269*E2269</f>
        <v/>
      </c>
      <c r="K2269" s="23">
        <f>J2269*INDEX(Settings!$C$31:$C$36,MATCH(D2269,Settings!$B$31:$B$36,0))</f>
        <v/>
      </c>
      <c r="L2269" s="23">
        <f>J2269+K2269</f>
        <v/>
      </c>
      <c r="M2269" s="23">
        <f>MIN(L2269,Settings!$C$25)</f>
        <v/>
      </c>
      <c r="N2269" s="23">
        <f>IF(B2269="IT",L2269*Settings!$C$11+L2269*Settings!$C$12,M2269*Settings!$C$16+M2269*Settings!$C$17+L2269*Settings!$C$18+L2269*Settings!$C$19+L2269*Settings!$C$20+L2269*Settings!$C$21*Settings!$C$22)</f>
        <v/>
      </c>
      <c r="O2269" s="23">
        <f>IF(B2269="IT",J2269/Settings!$C$13,0)</f>
        <v/>
      </c>
      <c r="P2269" s="23">
        <f>L2269+N2269+O2269</f>
        <v/>
      </c>
    </row>
    <row r="2270">
      <c r="A2270" s="5" t="inlineStr">
        <is>
          <t>E03516</t>
        </is>
      </c>
      <c r="B2270" s="5" t="inlineStr">
        <is>
          <t>PL</t>
        </is>
      </c>
      <c r="C2270" s="5" t="inlineStr">
        <is>
          <t>Customer Service</t>
        </is>
      </c>
      <c r="D2270" s="5" t="inlineStr">
        <is>
          <t>L1</t>
        </is>
      </c>
      <c r="E2270" s="5" t="n">
        <v>1</v>
      </c>
      <c r="F2270" s="5" t="n">
        <v>16000</v>
      </c>
      <c r="G2270" s="41" t="n">
        <v>43769</v>
      </c>
      <c r="H2270" s="41" t="n">
        <v>45840</v>
      </c>
      <c r="I2270" s="42">
        <f>IF(H2270="",DATE(2099,12,31),H2270)</f>
        <v/>
      </c>
      <c r="J2270" s="23">
        <f>F2270*E2270</f>
        <v/>
      </c>
      <c r="K2270" s="23">
        <f>J2270*INDEX(Settings!$C$31:$C$36,MATCH(D2270,Settings!$B$31:$B$36,0))</f>
        <v/>
      </c>
      <c r="L2270" s="23">
        <f>J2270+K2270</f>
        <v/>
      </c>
      <c r="M2270" s="23">
        <f>MIN(L2270,Settings!$C$25)</f>
        <v/>
      </c>
      <c r="N2270" s="23">
        <f>IF(B2270="IT",L2270*Settings!$C$11+L2270*Settings!$C$12,M2270*Settings!$C$16+M2270*Settings!$C$17+L2270*Settings!$C$18+L2270*Settings!$C$19+L2270*Settings!$C$20+L2270*Settings!$C$21*Settings!$C$22)</f>
        <v/>
      </c>
      <c r="O2270" s="23">
        <f>IF(B2270="IT",J2270/Settings!$C$13,0)</f>
        <v/>
      </c>
      <c r="P2270" s="23">
        <f>L2270+N2270+O2270</f>
        <v/>
      </c>
    </row>
    <row r="2271">
      <c r="A2271" s="5" t="inlineStr">
        <is>
          <t>E03517</t>
        </is>
      </c>
      <c r="B2271" s="5" t="inlineStr">
        <is>
          <t>PL</t>
        </is>
      </c>
      <c r="C2271" s="5" t="inlineStr">
        <is>
          <t>Finance</t>
        </is>
      </c>
      <c r="D2271" s="5" t="inlineStr">
        <is>
          <t>L2</t>
        </is>
      </c>
      <c r="E2271" s="5" t="n">
        <v>1</v>
      </c>
      <c r="F2271" s="5" t="n">
        <v>26000</v>
      </c>
      <c r="G2271" s="41" t="n">
        <v>45871</v>
      </c>
      <c r="H2271" s="41" t="n"/>
      <c r="I2271" s="42">
        <f>IF(H2271="",DATE(2099,12,31),H2271)</f>
        <v/>
      </c>
      <c r="J2271" s="23">
        <f>F2271*E2271</f>
        <v/>
      </c>
      <c r="K2271" s="23">
        <f>J2271*INDEX(Settings!$C$31:$C$36,MATCH(D2271,Settings!$B$31:$B$36,0))</f>
        <v/>
      </c>
      <c r="L2271" s="23">
        <f>J2271+K2271</f>
        <v/>
      </c>
      <c r="M2271" s="23">
        <f>MIN(L2271,Settings!$C$25)</f>
        <v/>
      </c>
      <c r="N2271" s="23">
        <f>IF(B2271="IT",L2271*Settings!$C$11+L2271*Settings!$C$12,M2271*Settings!$C$16+M2271*Settings!$C$17+L2271*Settings!$C$18+L2271*Settings!$C$19+L2271*Settings!$C$20+L2271*Settings!$C$21*Settings!$C$22)</f>
        <v/>
      </c>
      <c r="O2271" s="23">
        <f>IF(B2271="IT",J2271/Settings!$C$13,0)</f>
        <v/>
      </c>
      <c r="P2271" s="23">
        <f>L2271+N2271+O2271</f>
        <v/>
      </c>
    </row>
    <row r="2272">
      <c r="A2272" s="5" t="inlineStr">
        <is>
          <t>E03518</t>
        </is>
      </c>
      <c r="B2272" s="5" t="inlineStr">
        <is>
          <t>IT</t>
        </is>
      </c>
      <c r="C2272" s="5" t="inlineStr">
        <is>
          <t>Sales</t>
        </is>
      </c>
      <c r="D2272" s="5" t="inlineStr">
        <is>
          <t>L2</t>
        </is>
      </c>
      <c r="E2272" s="5" t="n">
        <v>1</v>
      </c>
      <c r="F2272" s="5" t="n">
        <v>34750</v>
      </c>
      <c r="G2272" s="41" t="n">
        <v>44991</v>
      </c>
      <c r="H2272" s="41" t="n"/>
      <c r="I2272" s="42">
        <f>IF(H2272="",DATE(2099,12,31),H2272)</f>
        <v/>
      </c>
      <c r="J2272" s="23">
        <f>F2272*E2272</f>
        <v/>
      </c>
      <c r="K2272" s="23">
        <f>J2272*INDEX(Settings!$C$31:$C$36,MATCH(D2272,Settings!$B$31:$B$36,0))</f>
        <v/>
      </c>
      <c r="L2272" s="23">
        <f>J2272+K2272</f>
        <v/>
      </c>
      <c r="M2272" s="23">
        <f>MIN(L2272,Settings!$C$25)</f>
        <v/>
      </c>
      <c r="N2272" s="23">
        <f>IF(B2272="IT",L2272*Settings!$C$11+L2272*Settings!$C$12,M2272*Settings!$C$16+M2272*Settings!$C$17+L2272*Settings!$C$18+L2272*Settings!$C$19+L2272*Settings!$C$20+L2272*Settings!$C$21*Settings!$C$22)</f>
        <v/>
      </c>
      <c r="O2272" s="23">
        <f>IF(B2272="IT",J2272/Settings!$C$13,0)</f>
        <v/>
      </c>
      <c r="P2272" s="23">
        <f>L2272+N2272+O2272</f>
        <v/>
      </c>
    </row>
    <row r="2273">
      <c r="A2273" s="5" t="inlineStr">
        <is>
          <t>E03519</t>
        </is>
      </c>
      <c r="B2273" s="5" t="inlineStr">
        <is>
          <t>IT</t>
        </is>
      </c>
      <c r="C2273" s="5" t="inlineStr">
        <is>
          <t>Tech</t>
        </is>
      </c>
      <c r="D2273" s="5" t="inlineStr">
        <is>
          <t>L1</t>
        </is>
      </c>
      <c r="E2273" s="5" t="n">
        <v>1</v>
      </c>
      <c r="F2273" s="5" t="n">
        <v>28600</v>
      </c>
      <c r="G2273" s="41" t="n">
        <v>45777</v>
      </c>
      <c r="H2273" s="41" t="n"/>
      <c r="I2273" s="42">
        <f>IF(H2273="",DATE(2099,12,31),H2273)</f>
        <v/>
      </c>
      <c r="J2273" s="23">
        <f>F2273*E2273</f>
        <v/>
      </c>
      <c r="K2273" s="23">
        <f>J2273*INDEX(Settings!$C$31:$C$36,MATCH(D2273,Settings!$B$31:$B$36,0))</f>
        <v/>
      </c>
      <c r="L2273" s="23">
        <f>J2273+K2273</f>
        <v/>
      </c>
      <c r="M2273" s="23">
        <f>MIN(L2273,Settings!$C$25)</f>
        <v/>
      </c>
      <c r="N2273" s="23">
        <f>IF(B2273="IT",L2273*Settings!$C$11+L2273*Settings!$C$12,M2273*Settings!$C$16+M2273*Settings!$C$17+L2273*Settings!$C$18+L2273*Settings!$C$19+L2273*Settings!$C$20+L2273*Settings!$C$21*Settings!$C$22)</f>
        <v/>
      </c>
      <c r="O2273" s="23">
        <f>IF(B2273="IT",J2273/Settings!$C$13,0)</f>
        <v/>
      </c>
      <c r="P2273" s="23">
        <f>L2273+N2273+O2273</f>
        <v/>
      </c>
    </row>
    <row r="2274">
      <c r="A2274" s="5" t="inlineStr">
        <is>
          <t>E03521</t>
        </is>
      </c>
      <c r="B2274" s="5" t="inlineStr">
        <is>
          <t>PL</t>
        </is>
      </c>
      <c r="C2274" s="5" t="inlineStr">
        <is>
          <t>Customer Service</t>
        </is>
      </c>
      <c r="D2274" s="5" t="inlineStr">
        <is>
          <t>L2</t>
        </is>
      </c>
      <c r="E2274" s="5" t="n">
        <v>1</v>
      </c>
      <c r="F2274" s="5" t="n">
        <v>22050</v>
      </c>
      <c r="G2274" s="41" t="n">
        <v>45180</v>
      </c>
      <c r="H2274" s="41" t="n"/>
      <c r="I2274" s="42">
        <f>IF(H2274="",DATE(2099,12,31),H2274)</f>
        <v/>
      </c>
      <c r="J2274" s="23">
        <f>F2274*E2274</f>
        <v/>
      </c>
      <c r="K2274" s="23">
        <f>J2274*INDEX(Settings!$C$31:$C$36,MATCH(D2274,Settings!$B$31:$B$36,0))</f>
        <v/>
      </c>
      <c r="L2274" s="23">
        <f>J2274+K2274</f>
        <v/>
      </c>
      <c r="M2274" s="23">
        <f>MIN(L2274,Settings!$C$25)</f>
        <v/>
      </c>
      <c r="N2274" s="23">
        <f>IF(B2274="IT",L2274*Settings!$C$11+L2274*Settings!$C$12,M2274*Settings!$C$16+M2274*Settings!$C$17+L2274*Settings!$C$18+L2274*Settings!$C$19+L2274*Settings!$C$20+L2274*Settings!$C$21*Settings!$C$22)</f>
        <v/>
      </c>
      <c r="O2274" s="23">
        <f>IF(B2274="IT",J2274/Settings!$C$13,0)</f>
        <v/>
      </c>
      <c r="P2274" s="23">
        <f>L2274+N2274+O2274</f>
        <v/>
      </c>
    </row>
    <row r="2275">
      <c r="A2275" s="5" t="inlineStr">
        <is>
          <t>E03523</t>
        </is>
      </c>
      <c r="B2275" s="5" t="inlineStr">
        <is>
          <t>PL</t>
        </is>
      </c>
      <c r="C2275" s="5" t="inlineStr">
        <is>
          <t>Finance</t>
        </is>
      </c>
      <c r="D2275" s="5" t="inlineStr">
        <is>
          <t>L5</t>
        </is>
      </c>
      <c r="E2275" s="5" t="n">
        <v>1</v>
      </c>
      <c r="F2275" s="5" t="n">
        <v>66400</v>
      </c>
      <c r="G2275" s="41" t="n">
        <v>45574</v>
      </c>
      <c r="H2275" s="41" t="n"/>
      <c r="I2275" s="42">
        <f>IF(H2275="",DATE(2099,12,31),H2275)</f>
        <v/>
      </c>
      <c r="J2275" s="23">
        <f>F2275*E2275</f>
        <v/>
      </c>
      <c r="K2275" s="23">
        <f>J2275*INDEX(Settings!$C$31:$C$36,MATCH(D2275,Settings!$B$31:$B$36,0))</f>
        <v/>
      </c>
      <c r="L2275" s="23">
        <f>J2275+K2275</f>
        <v/>
      </c>
      <c r="M2275" s="23">
        <f>MIN(L2275,Settings!$C$25)</f>
        <v/>
      </c>
      <c r="N2275" s="23">
        <f>IF(B2275="IT",L2275*Settings!$C$11+L2275*Settings!$C$12,M2275*Settings!$C$16+M2275*Settings!$C$17+L2275*Settings!$C$18+L2275*Settings!$C$19+L2275*Settings!$C$20+L2275*Settings!$C$21*Settings!$C$22)</f>
        <v/>
      </c>
      <c r="O2275" s="23">
        <f>IF(B2275="IT",J2275/Settings!$C$13,0)</f>
        <v/>
      </c>
      <c r="P2275" s="23">
        <f>L2275+N2275+O2275</f>
        <v/>
      </c>
    </row>
    <row r="2276">
      <c r="A2276" s="5" t="inlineStr">
        <is>
          <t>E03524</t>
        </is>
      </c>
      <c r="B2276" s="5" t="inlineStr">
        <is>
          <t>IT</t>
        </is>
      </c>
      <c r="C2276" s="5" t="inlineStr">
        <is>
          <t>Operations</t>
        </is>
      </c>
      <c r="D2276" s="5" t="inlineStr">
        <is>
          <t>L2</t>
        </is>
      </c>
      <c r="E2276" s="5" t="n">
        <v>1</v>
      </c>
      <c r="F2276" s="5" t="n">
        <v>28650</v>
      </c>
      <c r="G2276" s="41" t="n">
        <v>45707</v>
      </c>
      <c r="H2276" s="41" t="n"/>
      <c r="I2276" s="42">
        <f>IF(H2276="",DATE(2099,12,31),H2276)</f>
        <v/>
      </c>
      <c r="J2276" s="23">
        <f>F2276*E2276</f>
        <v/>
      </c>
      <c r="K2276" s="23">
        <f>J2276*INDEX(Settings!$C$31:$C$36,MATCH(D2276,Settings!$B$31:$B$36,0))</f>
        <v/>
      </c>
      <c r="L2276" s="23">
        <f>J2276+K2276</f>
        <v/>
      </c>
      <c r="M2276" s="23">
        <f>MIN(L2276,Settings!$C$25)</f>
        <v/>
      </c>
      <c r="N2276" s="23">
        <f>IF(B2276="IT",L2276*Settings!$C$11+L2276*Settings!$C$12,M2276*Settings!$C$16+M2276*Settings!$C$17+L2276*Settings!$C$18+L2276*Settings!$C$19+L2276*Settings!$C$20+L2276*Settings!$C$21*Settings!$C$22)</f>
        <v/>
      </c>
      <c r="O2276" s="23">
        <f>IF(B2276="IT",J2276/Settings!$C$13,0)</f>
        <v/>
      </c>
      <c r="P2276" s="23">
        <f>L2276+N2276+O2276</f>
        <v/>
      </c>
    </row>
    <row r="2277">
      <c r="A2277" s="5" t="inlineStr">
        <is>
          <t>E03526</t>
        </is>
      </c>
      <c r="B2277" s="5" t="inlineStr">
        <is>
          <t>IT</t>
        </is>
      </c>
      <c r="C2277" s="5" t="inlineStr">
        <is>
          <t>Operations</t>
        </is>
      </c>
      <c r="D2277" s="5" t="inlineStr">
        <is>
          <t>L6</t>
        </is>
      </c>
      <c r="E2277" s="5" t="n">
        <v>1</v>
      </c>
      <c r="F2277" s="5" t="n">
        <v>97350</v>
      </c>
      <c r="G2277" s="41" t="n">
        <v>44020</v>
      </c>
      <c r="H2277" s="41" t="n"/>
      <c r="I2277" s="42">
        <f>IF(H2277="",DATE(2099,12,31),H2277)</f>
        <v/>
      </c>
      <c r="J2277" s="23">
        <f>F2277*E2277</f>
        <v/>
      </c>
      <c r="K2277" s="23">
        <f>J2277*INDEX(Settings!$C$31:$C$36,MATCH(D2277,Settings!$B$31:$B$36,0))</f>
        <v/>
      </c>
      <c r="L2277" s="23">
        <f>J2277+K2277</f>
        <v/>
      </c>
      <c r="M2277" s="23">
        <f>MIN(L2277,Settings!$C$25)</f>
        <v/>
      </c>
      <c r="N2277" s="23">
        <f>IF(B2277="IT",L2277*Settings!$C$11+L2277*Settings!$C$12,M2277*Settings!$C$16+M2277*Settings!$C$17+L2277*Settings!$C$18+L2277*Settings!$C$19+L2277*Settings!$C$20+L2277*Settings!$C$21*Settings!$C$22)</f>
        <v/>
      </c>
      <c r="O2277" s="23">
        <f>IF(B2277="IT",J2277/Settings!$C$13,0)</f>
        <v/>
      </c>
      <c r="P2277" s="23">
        <f>L2277+N2277+O2277</f>
        <v/>
      </c>
    </row>
    <row r="2278">
      <c r="A2278" s="5" t="inlineStr">
        <is>
          <t>E03527</t>
        </is>
      </c>
      <c r="B2278" s="5" t="inlineStr">
        <is>
          <t>IT</t>
        </is>
      </c>
      <c r="C2278" s="5" t="inlineStr">
        <is>
          <t>Customer Service</t>
        </is>
      </c>
      <c r="D2278" s="5" t="inlineStr">
        <is>
          <t>L1</t>
        </is>
      </c>
      <c r="E2278" s="5" t="n">
        <v>1</v>
      </c>
      <c r="F2278" s="5" t="n">
        <v>22400</v>
      </c>
      <c r="G2278" s="41" t="n">
        <v>45606</v>
      </c>
      <c r="H2278" s="41" t="n"/>
      <c r="I2278" s="42">
        <f>IF(H2278="",DATE(2099,12,31),H2278)</f>
        <v/>
      </c>
      <c r="J2278" s="23">
        <f>F2278*E2278</f>
        <v/>
      </c>
      <c r="K2278" s="23">
        <f>J2278*INDEX(Settings!$C$31:$C$36,MATCH(D2278,Settings!$B$31:$B$36,0))</f>
        <v/>
      </c>
      <c r="L2278" s="23">
        <f>J2278+K2278</f>
        <v/>
      </c>
      <c r="M2278" s="23">
        <f>MIN(L2278,Settings!$C$25)</f>
        <v/>
      </c>
      <c r="N2278" s="23">
        <f>IF(B2278="IT",L2278*Settings!$C$11+L2278*Settings!$C$12,M2278*Settings!$C$16+M2278*Settings!$C$17+L2278*Settings!$C$18+L2278*Settings!$C$19+L2278*Settings!$C$20+L2278*Settings!$C$21*Settings!$C$22)</f>
        <v/>
      </c>
      <c r="O2278" s="23">
        <f>IF(B2278="IT",J2278/Settings!$C$13,0)</f>
        <v/>
      </c>
      <c r="P2278" s="23">
        <f>L2278+N2278+O2278</f>
        <v/>
      </c>
    </row>
    <row r="2279">
      <c r="A2279" s="5" t="inlineStr">
        <is>
          <t>E03529</t>
        </is>
      </c>
      <c r="B2279" s="5" t="inlineStr">
        <is>
          <t>IT</t>
        </is>
      </c>
      <c r="C2279" s="5" t="inlineStr">
        <is>
          <t>Finance</t>
        </is>
      </c>
      <c r="D2279" s="5" t="inlineStr">
        <is>
          <t>L5</t>
        </is>
      </c>
      <c r="E2279" s="5" t="n">
        <v>1</v>
      </c>
      <c r="F2279" s="5" t="n">
        <v>97650</v>
      </c>
      <c r="G2279" s="41" t="n">
        <v>41531</v>
      </c>
      <c r="H2279" s="41" t="n"/>
      <c r="I2279" s="42">
        <f>IF(H2279="",DATE(2099,12,31),H2279)</f>
        <v/>
      </c>
      <c r="J2279" s="23">
        <f>F2279*E2279</f>
        <v/>
      </c>
      <c r="K2279" s="23">
        <f>J2279*INDEX(Settings!$C$31:$C$36,MATCH(D2279,Settings!$B$31:$B$36,0))</f>
        <v/>
      </c>
      <c r="L2279" s="23">
        <f>J2279+K2279</f>
        <v/>
      </c>
      <c r="M2279" s="23">
        <f>MIN(L2279,Settings!$C$25)</f>
        <v/>
      </c>
      <c r="N2279" s="23">
        <f>IF(B2279="IT",L2279*Settings!$C$11+L2279*Settings!$C$12,M2279*Settings!$C$16+M2279*Settings!$C$17+L2279*Settings!$C$18+L2279*Settings!$C$19+L2279*Settings!$C$20+L2279*Settings!$C$21*Settings!$C$22)</f>
        <v/>
      </c>
      <c r="O2279" s="23">
        <f>IF(B2279="IT",J2279/Settings!$C$13,0)</f>
        <v/>
      </c>
      <c r="P2279" s="23">
        <f>L2279+N2279+O2279</f>
        <v/>
      </c>
    </row>
    <row r="2280">
      <c r="A2280" s="5" t="inlineStr">
        <is>
          <t>E03530</t>
        </is>
      </c>
      <c r="B2280" s="5" t="inlineStr">
        <is>
          <t>PL</t>
        </is>
      </c>
      <c r="C2280" s="5" t="inlineStr">
        <is>
          <t>HR</t>
        </is>
      </c>
      <c r="D2280" s="5" t="inlineStr">
        <is>
          <t>L2</t>
        </is>
      </c>
      <c r="E2280" s="5" t="n">
        <v>1</v>
      </c>
      <c r="F2280" s="5" t="n">
        <v>25700</v>
      </c>
      <c r="G2280" s="41" t="n">
        <v>43755</v>
      </c>
      <c r="H2280" s="41" t="n"/>
      <c r="I2280" s="42">
        <f>IF(H2280="",DATE(2099,12,31),H2280)</f>
        <v/>
      </c>
      <c r="J2280" s="23">
        <f>F2280*E2280</f>
        <v/>
      </c>
      <c r="K2280" s="23">
        <f>J2280*INDEX(Settings!$C$31:$C$36,MATCH(D2280,Settings!$B$31:$B$36,0))</f>
        <v/>
      </c>
      <c r="L2280" s="23">
        <f>J2280+K2280</f>
        <v/>
      </c>
      <c r="M2280" s="23">
        <f>MIN(L2280,Settings!$C$25)</f>
        <v/>
      </c>
      <c r="N2280" s="23">
        <f>IF(B2280="IT",L2280*Settings!$C$11+L2280*Settings!$C$12,M2280*Settings!$C$16+M2280*Settings!$C$17+L2280*Settings!$C$18+L2280*Settings!$C$19+L2280*Settings!$C$20+L2280*Settings!$C$21*Settings!$C$22)</f>
        <v/>
      </c>
      <c r="O2280" s="23">
        <f>IF(B2280="IT",J2280/Settings!$C$13,0)</f>
        <v/>
      </c>
      <c r="P2280" s="23">
        <f>L2280+N2280+O2280</f>
        <v/>
      </c>
    </row>
    <row r="2281">
      <c r="A2281" s="5" t="inlineStr">
        <is>
          <t>E03532</t>
        </is>
      </c>
      <c r="B2281" s="5" t="inlineStr">
        <is>
          <t>IT</t>
        </is>
      </c>
      <c r="C2281" s="5" t="inlineStr">
        <is>
          <t>Customer Service</t>
        </is>
      </c>
      <c r="D2281" s="5" t="inlineStr">
        <is>
          <t>L5</t>
        </is>
      </c>
      <c r="E2281" s="5" t="n">
        <v>1</v>
      </c>
      <c r="F2281" s="5" t="n">
        <v>63300</v>
      </c>
      <c r="G2281" s="41" t="n">
        <v>45771</v>
      </c>
      <c r="H2281" s="41" t="n"/>
      <c r="I2281" s="42">
        <f>IF(H2281="",DATE(2099,12,31),H2281)</f>
        <v/>
      </c>
      <c r="J2281" s="23">
        <f>F2281*E2281</f>
        <v/>
      </c>
      <c r="K2281" s="23">
        <f>J2281*INDEX(Settings!$C$31:$C$36,MATCH(D2281,Settings!$B$31:$B$36,0))</f>
        <v/>
      </c>
      <c r="L2281" s="23">
        <f>J2281+K2281</f>
        <v/>
      </c>
      <c r="M2281" s="23">
        <f>MIN(L2281,Settings!$C$25)</f>
        <v/>
      </c>
      <c r="N2281" s="23">
        <f>IF(B2281="IT",L2281*Settings!$C$11+L2281*Settings!$C$12,M2281*Settings!$C$16+M2281*Settings!$C$17+L2281*Settings!$C$18+L2281*Settings!$C$19+L2281*Settings!$C$20+L2281*Settings!$C$21*Settings!$C$22)</f>
        <v/>
      </c>
      <c r="O2281" s="23">
        <f>IF(B2281="IT",J2281/Settings!$C$13,0)</f>
        <v/>
      </c>
      <c r="P2281" s="23">
        <f>L2281+N2281+O2281</f>
        <v/>
      </c>
    </row>
    <row r="2282">
      <c r="A2282" s="5" t="inlineStr">
        <is>
          <t>E03533</t>
        </is>
      </c>
      <c r="B2282" s="5" t="inlineStr">
        <is>
          <t>IT</t>
        </is>
      </c>
      <c r="C2282" s="5" t="inlineStr">
        <is>
          <t>Tech</t>
        </is>
      </c>
      <c r="D2282" s="5" t="inlineStr">
        <is>
          <t>L2</t>
        </is>
      </c>
      <c r="E2282" s="5" t="n">
        <v>1</v>
      </c>
      <c r="F2282" s="5" t="n">
        <v>37200</v>
      </c>
      <c r="G2282" s="41" t="n">
        <v>45973</v>
      </c>
      <c r="H2282" s="41" t="n">
        <v>46178</v>
      </c>
      <c r="I2282" s="42">
        <f>IF(H2282="",DATE(2099,12,31),H2282)</f>
        <v/>
      </c>
      <c r="J2282" s="23">
        <f>F2282*E2282</f>
        <v/>
      </c>
      <c r="K2282" s="23">
        <f>J2282*INDEX(Settings!$C$31:$C$36,MATCH(D2282,Settings!$B$31:$B$36,0))</f>
        <v/>
      </c>
      <c r="L2282" s="23">
        <f>J2282+K2282</f>
        <v/>
      </c>
      <c r="M2282" s="23">
        <f>MIN(L2282,Settings!$C$25)</f>
        <v/>
      </c>
      <c r="N2282" s="23">
        <f>IF(B2282="IT",L2282*Settings!$C$11+L2282*Settings!$C$12,M2282*Settings!$C$16+M2282*Settings!$C$17+L2282*Settings!$C$18+L2282*Settings!$C$19+L2282*Settings!$C$20+L2282*Settings!$C$21*Settings!$C$22)</f>
        <v/>
      </c>
      <c r="O2282" s="23">
        <f>IF(B2282="IT",J2282/Settings!$C$13,0)</f>
        <v/>
      </c>
      <c r="P2282" s="23">
        <f>L2282+N2282+O2282</f>
        <v/>
      </c>
    </row>
    <row r="2283">
      <c r="A2283" s="5" t="inlineStr">
        <is>
          <t>E03534</t>
        </is>
      </c>
      <c r="B2283" s="5" t="inlineStr">
        <is>
          <t>IT</t>
        </is>
      </c>
      <c r="C2283" s="5" t="inlineStr">
        <is>
          <t>Customer Service</t>
        </is>
      </c>
      <c r="D2283" s="5" t="inlineStr">
        <is>
          <t>L3</t>
        </is>
      </c>
      <c r="E2283" s="5" t="n">
        <v>1</v>
      </c>
      <c r="F2283" s="5" t="n">
        <v>38850</v>
      </c>
      <c r="G2283" s="41" t="n">
        <v>45233</v>
      </c>
      <c r="H2283" s="41" t="n"/>
      <c r="I2283" s="42">
        <f>IF(H2283="",DATE(2099,12,31),H2283)</f>
        <v/>
      </c>
      <c r="J2283" s="23">
        <f>F2283*E2283</f>
        <v/>
      </c>
      <c r="K2283" s="23">
        <f>J2283*INDEX(Settings!$C$31:$C$36,MATCH(D2283,Settings!$B$31:$B$36,0))</f>
        <v/>
      </c>
      <c r="L2283" s="23">
        <f>J2283+K2283</f>
        <v/>
      </c>
      <c r="M2283" s="23">
        <f>MIN(L2283,Settings!$C$25)</f>
        <v/>
      </c>
      <c r="N2283" s="23">
        <f>IF(B2283="IT",L2283*Settings!$C$11+L2283*Settings!$C$12,M2283*Settings!$C$16+M2283*Settings!$C$17+L2283*Settings!$C$18+L2283*Settings!$C$19+L2283*Settings!$C$20+L2283*Settings!$C$21*Settings!$C$22)</f>
        <v/>
      </c>
      <c r="O2283" s="23">
        <f>IF(B2283="IT",J2283/Settings!$C$13,0)</f>
        <v/>
      </c>
      <c r="P2283" s="23">
        <f>L2283+N2283+O2283</f>
        <v/>
      </c>
    </row>
    <row r="2284">
      <c r="A2284" s="5" t="inlineStr">
        <is>
          <t>E03535</t>
        </is>
      </c>
      <c r="B2284" s="5" t="inlineStr">
        <is>
          <t>PL</t>
        </is>
      </c>
      <c r="C2284" s="5" t="inlineStr">
        <is>
          <t>Customer Service</t>
        </is>
      </c>
      <c r="D2284" s="5" t="inlineStr">
        <is>
          <t>L1</t>
        </is>
      </c>
      <c r="E2284" s="5" t="n">
        <v>1</v>
      </c>
      <c r="F2284" s="5" t="n">
        <v>17000</v>
      </c>
      <c r="G2284" s="41" t="n">
        <v>45634</v>
      </c>
      <c r="H2284" s="41" t="n"/>
      <c r="I2284" s="42">
        <f>IF(H2284="",DATE(2099,12,31),H2284)</f>
        <v/>
      </c>
      <c r="J2284" s="23">
        <f>F2284*E2284</f>
        <v/>
      </c>
      <c r="K2284" s="23">
        <f>J2284*INDEX(Settings!$C$31:$C$36,MATCH(D2284,Settings!$B$31:$B$36,0))</f>
        <v/>
      </c>
      <c r="L2284" s="23">
        <f>J2284+K2284</f>
        <v/>
      </c>
      <c r="M2284" s="23">
        <f>MIN(L2284,Settings!$C$25)</f>
        <v/>
      </c>
      <c r="N2284" s="23">
        <f>IF(B2284="IT",L2284*Settings!$C$11+L2284*Settings!$C$12,M2284*Settings!$C$16+M2284*Settings!$C$17+L2284*Settings!$C$18+L2284*Settings!$C$19+L2284*Settings!$C$20+L2284*Settings!$C$21*Settings!$C$22)</f>
        <v/>
      </c>
      <c r="O2284" s="23">
        <f>IF(B2284="IT",J2284/Settings!$C$13,0)</f>
        <v/>
      </c>
      <c r="P2284" s="23">
        <f>L2284+N2284+O2284</f>
        <v/>
      </c>
    </row>
    <row r="2285">
      <c r="A2285" s="5" t="inlineStr">
        <is>
          <t>E03536</t>
        </is>
      </c>
      <c r="B2285" s="5" t="inlineStr">
        <is>
          <t>PL</t>
        </is>
      </c>
      <c r="C2285" s="5" t="inlineStr">
        <is>
          <t>Tech</t>
        </is>
      </c>
      <c r="D2285" s="5" t="inlineStr">
        <is>
          <t>L2</t>
        </is>
      </c>
      <c r="E2285" s="5" t="n">
        <v>1</v>
      </c>
      <c r="F2285" s="5" t="n">
        <v>35800</v>
      </c>
      <c r="G2285" s="41" t="n">
        <v>45057</v>
      </c>
      <c r="H2285" s="41" t="n"/>
      <c r="I2285" s="42">
        <f>IF(H2285="",DATE(2099,12,31),H2285)</f>
        <v/>
      </c>
      <c r="J2285" s="23">
        <f>F2285*E2285</f>
        <v/>
      </c>
      <c r="K2285" s="23">
        <f>J2285*INDEX(Settings!$C$31:$C$36,MATCH(D2285,Settings!$B$31:$B$36,0))</f>
        <v/>
      </c>
      <c r="L2285" s="23">
        <f>J2285+K2285</f>
        <v/>
      </c>
      <c r="M2285" s="23">
        <f>MIN(L2285,Settings!$C$25)</f>
        <v/>
      </c>
      <c r="N2285" s="23">
        <f>IF(B2285="IT",L2285*Settings!$C$11+L2285*Settings!$C$12,M2285*Settings!$C$16+M2285*Settings!$C$17+L2285*Settings!$C$18+L2285*Settings!$C$19+L2285*Settings!$C$20+L2285*Settings!$C$21*Settings!$C$22)</f>
        <v/>
      </c>
      <c r="O2285" s="23">
        <f>IF(B2285="IT",J2285/Settings!$C$13,0)</f>
        <v/>
      </c>
      <c r="P2285" s="23">
        <f>L2285+N2285+O2285</f>
        <v/>
      </c>
    </row>
    <row r="2286">
      <c r="A2286" s="5" t="inlineStr">
        <is>
          <t>E03537</t>
        </is>
      </c>
      <c r="B2286" s="5" t="inlineStr">
        <is>
          <t>IT</t>
        </is>
      </c>
      <c r="C2286" s="5" t="inlineStr">
        <is>
          <t>Tech</t>
        </is>
      </c>
      <c r="D2286" s="5" t="inlineStr">
        <is>
          <t>L4</t>
        </is>
      </c>
      <c r="E2286" s="5" t="n">
        <v>1</v>
      </c>
      <c r="F2286" s="5" t="n">
        <v>74600</v>
      </c>
      <c r="G2286" s="41" t="n">
        <v>45327</v>
      </c>
      <c r="H2286" s="41" t="n"/>
      <c r="I2286" s="42">
        <f>IF(H2286="",DATE(2099,12,31),H2286)</f>
        <v/>
      </c>
      <c r="J2286" s="23">
        <f>F2286*E2286</f>
        <v/>
      </c>
      <c r="K2286" s="23">
        <f>J2286*INDEX(Settings!$C$31:$C$36,MATCH(D2286,Settings!$B$31:$B$36,0))</f>
        <v/>
      </c>
      <c r="L2286" s="23">
        <f>J2286+K2286</f>
        <v/>
      </c>
      <c r="M2286" s="23">
        <f>MIN(L2286,Settings!$C$25)</f>
        <v/>
      </c>
      <c r="N2286" s="23">
        <f>IF(B2286="IT",L2286*Settings!$C$11+L2286*Settings!$C$12,M2286*Settings!$C$16+M2286*Settings!$C$17+L2286*Settings!$C$18+L2286*Settings!$C$19+L2286*Settings!$C$20+L2286*Settings!$C$21*Settings!$C$22)</f>
        <v/>
      </c>
      <c r="O2286" s="23">
        <f>IF(B2286="IT",J2286/Settings!$C$13,0)</f>
        <v/>
      </c>
      <c r="P2286" s="23">
        <f>L2286+N2286+O2286</f>
        <v/>
      </c>
    </row>
    <row r="2287">
      <c r="A2287" s="5" t="inlineStr">
        <is>
          <t>E03538</t>
        </is>
      </c>
      <c r="B2287" s="5" t="inlineStr">
        <is>
          <t>PL</t>
        </is>
      </c>
      <c r="C2287" s="5" t="inlineStr">
        <is>
          <t>Sales</t>
        </is>
      </c>
      <c r="D2287" s="5" t="inlineStr">
        <is>
          <t>L4</t>
        </is>
      </c>
      <c r="E2287" s="5" t="n">
        <v>1</v>
      </c>
      <c r="F2287" s="5" t="n">
        <v>42450</v>
      </c>
      <c r="G2287" s="41" t="n">
        <v>45590</v>
      </c>
      <c r="H2287" s="41" t="n">
        <v>45974</v>
      </c>
      <c r="I2287" s="42">
        <f>IF(H2287="",DATE(2099,12,31),H2287)</f>
        <v/>
      </c>
      <c r="J2287" s="23">
        <f>F2287*E2287</f>
        <v/>
      </c>
      <c r="K2287" s="23">
        <f>J2287*INDEX(Settings!$C$31:$C$36,MATCH(D2287,Settings!$B$31:$B$36,0))</f>
        <v/>
      </c>
      <c r="L2287" s="23">
        <f>J2287+K2287</f>
        <v/>
      </c>
      <c r="M2287" s="23">
        <f>MIN(L2287,Settings!$C$25)</f>
        <v/>
      </c>
      <c r="N2287" s="23">
        <f>IF(B2287="IT",L2287*Settings!$C$11+L2287*Settings!$C$12,M2287*Settings!$C$16+M2287*Settings!$C$17+L2287*Settings!$C$18+L2287*Settings!$C$19+L2287*Settings!$C$20+L2287*Settings!$C$21*Settings!$C$22)</f>
        <v/>
      </c>
      <c r="O2287" s="23">
        <f>IF(B2287="IT",J2287/Settings!$C$13,0)</f>
        <v/>
      </c>
      <c r="P2287" s="23">
        <f>L2287+N2287+O2287</f>
        <v/>
      </c>
    </row>
    <row r="2288">
      <c r="A2288" s="5" t="inlineStr">
        <is>
          <t>E03539</t>
        </is>
      </c>
      <c r="B2288" s="5" t="inlineStr">
        <is>
          <t>PL</t>
        </is>
      </c>
      <c r="C2288" s="5" t="inlineStr">
        <is>
          <t>Sales</t>
        </is>
      </c>
      <c r="D2288" s="5" t="inlineStr">
        <is>
          <t>L1</t>
        </is>
      </c>
      <c r="E2288" s="5" t="n">
        <v>1</v>
      </c>
      <c r="F2288" s="5" t="n">
        <v>23550</v>
      </c>
      <c r="G2288" s="41" t="n">
        <v>44549</v>
      </c>
      <c r="H2288" s="41" t="n"/>
      <c r="I2288" s="42">
        <f>IF(H2288="",DATE(2099,12,31),H2288)</f>
        <v/>
      </c>
      <c r="J2288" s="23">
        <f>F2288*E2288</f>
        <v/>
      </c>
      <c r="K2288" s="23">
        <f>J2288*INDEX(Settings!$C$31:$C$36,MATCH(D2288,Settings!$B$31:$B$36,0))</f>
        <v/>
      </c>
      <c r="L2288" s="23">
        <f>J2288+K2288</f>
        <v/>
      </c>
      <c r="M2288" s="23">
        <f>MIN(L2288,Settings!$C$25)</f>
        <v/>
      </c>
      <c r="N2288" s="23">
        <f>IF(B2288="IT",L2288*Settings!$C$11+L2288*Settings!$C$12,M2288*Settings!$C$16+M2288*Settings!$C$17+L2288*Settings!$C$18+L2288*Settings!$C$19+L2288*Settings!$C$20+L2288*Settings!$C$21*Settings!$C$22)</f>
        <v/>
      </c>
      <c r="O2288" s="23">
        <f>IF(B2288="IT",J2288/Settings!$C$13,0)</f>
        <v/>
      </c>
      <c r="P2288" s="23">
        <f>L2288+N2288+O2288</f>
        <v/>
      </c>
    </row>
    <row r="2289">
      <c r="A2289" s="5" t="inlineStr">
        <is>
          <t>E03542</t>
        </is>
      </c>
      <c r="B2289" s="5" t="inlineStr">
        <is>
          <t>PL</t>
        </is>
      </c>
      <c r="C2289" s="5" t="inlineStr">
        <is>
          <t>Sales</t>
        </is>
      </c>
      <c r="D2289" s="5" t="inlineStr">
        <is>
          <t>L6</t>
        </is>
      </c>
      <c r="E2289" s="5" t="n">
        <v>1</v>
      </c>
      <c r="F2289" s="5" t="n">
        <v>94050</v>
      </c>
      <c r="G2289" s="41" t="n">
        <v>45269</v>
      </c>
      <c r="H2289" s="41" t="n"/>
      <c r="I2289" s="42">
        <f>IF(H2289="",DATE(2099,12,31),H2289)</f>
        <v/>
      </c>
      <c r="J2289" s="23">
        <f>F2289*E2289</f>
        <v/>
      </c>
      <c r="K2289" s="23">
        <f>J2289*INDEX(Settings!$C$31:$C$36,MATCH(D2289,Settings!$B$31:$B$36,0))</f>
        <v/>
      </c>
      <c r="L2289" s="23">
        <f>J2289+K2289</f>
        <v/>
      </c>
      <c r="M2289" s="23">
        <f>MIN(L2289,Settings!$C$25)</f>
        <v/>
      </c>
      <c r="N2289" s="23">
        <f>IF(B2289="IT",L2289*Settings!$C$11+L2289*Settings!$C$12,M2289*Settings!$C$16+M2289*Settings!$C$17+L2289*Settings!$C$18+L2289*Settings!$C$19+L2289*Settings!$C$20+L2289*Settings!$C$21*Settings!$C$22)</f>
        <v/>
      </c>
      <c r="O2289" s="23">
        <f>IF(B2289="IT",J2289/Settings!$C$13,0)</f>
        <v/>
      </c>
      <c r="P2289" s="23">
        <f>L2289+N2289+O2289</f>
        <v/>
      </c>
    </row>
    <row r="2290">
      <c r="A2290" s="5" t="inlineStr">
        <is>
          <t>E03549</t>
        </is>
      </c>
      <c r="B2290" s="5" t="inlineStr">
        <is>
          <t>PL</t>
        </is>
      </c>
      <c r="C2290" s="5" t="inlineStr">
        <is>
          <t>Tech</t>
        </is>
      </c>
      <c r="D2290" s="5" t="inlineStr">
        <is>
          <t>L1</t>
        </is>
      </c>
      <c r="E2290" s="5" t="n">
        <v>1</v>
      </c>
      <c r="F2290" s="5" t="n">
        <v>26450</v>
      </c>
      <c r="G2290" s="41" t="n">
        <v>43917</v>
      </c>
      <c r="H2290" s="41" t="n"/>
      <c r="I2290" s="42">
        <f>IF(H2290="",DATE(2099,12,31),H2290)</f>
        <v/>
      </c>
      <c r="J2290" s="23">
        <f>F2290*E2290</f>
        <v/>
      </c>
      <c r="K2290" s="23">
        <f>J2290*INDEX(Settings!$C$31:$C$36,MATCH(D2290,Settings!$B$31:$B$36,0))</f>
        <v/>
      </c>
      <c r="L2290" s="23">
        <f>J2290+K2290</f>
        <v/>
      </c>
      <c r="M2290" s="23">
        <f>MIN(L2290,Settings!$C$25)</f>
        <v/>
      </c>
      <c r="N2290" s="23">
        <f>IF(B2290="IT",L2290*Settings!$C$11+L2290*Settings!$C$12,M2290*Settings!$C$16+M2290*Settings!$C$17+L2290*Settings!$C$18+L2290*Settings!$C$19+L2290*Settings!$C$20+L2290*Settings!$C$21*Settings!$C$22)</f>
        <v/>
      </c>
      <c r="O2290" s="23">
        <f>IF(B2290="IT",J2290/Settings!$C$13,0)</f>
        <v/>
      </c>
      <c r="P2290" s="23">
        <f>L2290+N2290+O2290</f>
        <v/>
      </c>
    </row>
    <row r="2291">
      <c r="A2291" s="5" t="inlineStr">
        <is>
          <t>E03550</t>
        </is>
      </c>
      <c r="B2291" s="5" t="inlineStr">
        <is>
          <t>PL</t>
        </is>
      </c>
      <c r="C2291" s="5" t="inlineStr">
        <is>
          <t>Customer Service</t>
        </is>
      </c>
      <c r="D2291" s="5" t="inlineStr">
        <is>
          <t>L3</t>
        </is>
      </c>
      <c r="E2291" s="5" t="n">
        <v>1</v>
      </c>
      <c r="F2291" s="5" t="n">
        <v>26050</v>
      </c>
      <c r="G2291" s="41" t="n">
        <v>44587</v>
      </c>
      <c r="H2291" s="41" t="n"/>
      <c r="I2291" s="42">
        <f>IF(H2291="",DATE(2099,12,31),H2291)</f>
        <v/>
      </c>
      <c r="J2291" s="23">
        <f>F2291*E2291</f>
        <v/>
      </c>
      <c r="K2291" s="23">
        <f>J2291*INDEX(Settings!$C$31:$C$36,MATCH(D2291,Settings!$B$31:$B$36,0))</f>
        <v/>
      </c>
      <c r="L2291" s="23">
        <f>J2291+K2291</f>
        <v/>
      </c>
      <c r="M2291" s="23">
        <f>MIN(L2291,Settings!$C$25)</f>
        <v/>
      </c>
      <c r="N2291" s="23">
        <f>IF(B2291="IT",L2291*Settings!$C$11+L2291*Settings!$C$12,M2291*Settings!$C$16+M2291*Settings!$C$17+L2291*Settings!$C$18+L2291*Settings!$C$19+L2291*Settings!$C$20+L2291*Settings!$C$21*Settings!$C$22)</f>
        <v/>
      </c>
      <c r="O2291" s="23">
        <f>IF(B2291="IT",J2291/Settings!$C$13,0)</f>
        <v/>
      </c>
      <c r="P2291" s="23">
        <f>L2291+N2291+O2291</f>
        <v/>
      </c>
    </row>
    <row r="2292">
      <c r="A2292" s="5" t="inlineStr">
        <is>
          <t>E03551</t>
        </is>
      </c>
      <c r="B2292" s="5" t="inlineStr">
        <is>
          <t>IT</t>
        </is>
      </c>
      <c r="C2292" s="5" t="inlineStr">
        <is>
          <t>Finance</t>
        </is>
      </c>
      <c r="D2292" s="5" t="inlineStr">
        <is>
          <t>L2</t>
        </is>
      </c>
      <c r="E2292" s="5" t="n">
        <v>1</v>
      </c>
      <c r="F2292" s="5" t="n">
        <v>36550</v>
      </c>
      <c r="G2292" s="41" t="n">
        <v>45570</v>
      </c>
      <c r="H2292" s="41" t="n"/>
      <c r="I2292" s="42">
        <f>IF(H2292="",DATE(2099,12,31),H2292)</f>
        <v/>
      </c>
      <c r="J2292" s="23">
        <f>F2292*E2292</f>
        <v/>
      </c>
      <c r="K2292" s="23">
        <f>J2292*INDEX(Settings!$C$31:$C$36,MATCH(D2292,Settings!$B$31:$B$36,0))</f>
        <v/>
      </c>
      <c r="L2292" s="23">
        <f>J2292+K2292</f>
        <v/>
      </c>
      <c r="M2292" s="23">
        <f>MIN(L2292,Settings!$C$25)</f>
        <v/>
      </c>
      <c r="N2292" s="23">
        <f>IF(B2292="IT",L2292*Settings!$C$11+L2292*Settings!$C$12,M2292*Settings!$C$16+M2292*Settings!$C$17+L2292*Settings!$C$18+L2292*Settings!$C$19+L2292*Settings!$C$20+L2292*Settings!$C$21*Settings!$C$22)</f>
        <v/>
      </c>
      <c r="O2292" s="23">
        <f>IF(B2292="IT",J2292/Settings!$C$13,0)</f>
        <v/>
      </c>
      <c r="P2292" s="23">
        <f>L2292+N2292+O2292</f>
        <v/>
      </c>
    </row>
    <row r="2293">
      <c r="A2293" s="5" t="inlineStr">
        <is>
          <t>E03552</t>
        </is>
      </c>
      <c r="B2293" s="5" t="inlineStr">
        <is>
          <t>PL</t>
        </is>
      </c>
      <c r="C2293" s="5" t="inlineStr">
        <is>
          <t>HR</t>
        </is>
      </c>
      <c r="D2293" s="5" t="inlineStr">
        <is>
          <t>L2</t>
        </is>
      </c>
      <c r="E2293" s="5" t="n">
        <v>0.8</v>
      </c>
      <c r="F2293" s="5" t="n">
        <v>23900</v>
      </c>
      <c r="G2293" s="41" t="n">
        <v>46085</v>
      </c>
      <c r="H2293" s="41" t="n"/>
      <c r="I2293" s="42">
        <f>IF(H2293="",DATE(2099,12,31),H2293)</f>
        <v/>
      </c>
      <c r="J2293" s="23">
        <f>F2293*E2293</f>
        <v/>
      </c>
      <c r="K2293" s="23">
        <f>J2293*INDEX(Settings!$C$31:$C$36,MATCH(D2293,Settings!$B$31:$B$36,0))</f>
        <v/>
      </c>
      <c r="L2293" s="23">
        <f>J2293+K2293</f>
        <v/>
      </c>
      <c r="M2293" s="23">
        <f>MIN(L2293,Settings!$C$25)</f>
        <v/>
      </c>
      <c r="N2293" s="23">
        <f>IF(B2293="IT",L2293*Settings!$C$11+L2293*Settings!$C$12,M2293*Settings!$C$16+M2293*Settings!$C$17+L2293*Settings!$C$18+L2293*Settings!$C$19+L2293*Settings!$C$20+L2293*Settings!$C$21*Settings!$C$22)</f>
        <v/>
      </c>
      <c r="O2293" s="23">
        <f>IF(B2293="IT",J2293/Settings!$C$13,0)</f>
        <v/>
      </c>
      <c r="P2293" s="23">
        <f>L2293+N2293+O2293</f>
        <v/>
      </c>
    </row>
    <row r="2294">
      <c r="A2294" s="5" t="inlineStr">
        <is>
          <t>E03553</t>
        </is>
      </c>
      <c r="B2294" s="5" t="inlineStr">
        <is>
          <t>IT</t>
        </is>
      </c>
      <c r="C2294" s="5" t="inlineStr">
        <is>
          <t>Operations</t>
        </is>
      </c>
      <c r="D2294" s="5" t="inlineStr">
        <is>
          <t>L4</t>
        </is>
      </c>
      <c r="E2294" s="5" t="n">
        <v>1</v>
      </c>
      <c r="F2294" s="5" t="n">
        <v>49900</v>
      </c>
      <c r="G2294" s="41" t="n">
        <v>46011</v>
      </c>
      <c r="H2294" s="41" t="n"/>
      <c r="I2294" s="42">
        <f>IF(H2294="",DATE(2099,12,31),H2294)</f>
        <v/>
      </c>
      <c r="J2294" s="23">
        <f>F2294*E2294</f>
        <v/>
      </c>
      <c r="K2294" s="23">
        <f>J2294*INDEX(Settings!$C$31:$C$36,MATCH(D2294,Settings!$B$31:$B$36,0))</f>
        <v/>
      </c>
      <c r="L2294" s="23">
        <f>J2294+K2294</f>
        <v/>
      </c>
      <c r="M2294" s="23">
        <f>MIN(L2294,Settings!$C$25)</f>
        <v/>
      </c>
      <c r="N2294" s="23">
        <f>IF(B2294="IT",L2294*Settings!$C$11+L2294*Settings!$C$12,M2294*Settings!$C$16+M2294*Settings!$C$17+L2294*Settings!$C$18+L2294*Settings!$C$19+L2294*Settings!$C$20+L2294*Settings!$C$21*Settings!$C$22)</f>
        <v/>
      </c>
      <c r="O2294" s="23">
        <f>IF(B2294="IT",J2294/Settings!$C$13,0)</f>
        <v/>
      </c>
      <c r="P2294" s="23">
        <f>L2294+N2294+O2294</f>
        <v/>
      </c>
    </row>
    <row r="2295">
      <c r="A2295" s="5" t="inlineStr">
        <is>
          <t>E03554</t>
        </is>
      </c>
      <c r="B2295" s="5" t="inlineStr">
        <is>
          <t>IT</t>
        </is>
      </c>
      <c r="C2295" s="5" t="inlineStr">
        <is>
          <t>Customer Service</t>
        </is>
      </c>
      <c r="D2295" s="5" t="inlineStr">
        <is>
          <t>L4</t>
        </is>
      </c>
      <c r="E2295" s="5" t="n">
        <v>1</v>
      </c>
      <c r="F2295" s="5" t="n">
        <v>47550</v>
      </c>
      <c r="G2295" s="41" t="n">
        <v>45830</v>
      </c>
      <c r="H2295" s="41" t="n"/>
      <c r="I2295" s="42">
        <f>IF(H2295="",DATE(2099,12,31),H2295)</f>
        <v/>
      </c>
      <c r="J2295" s="23">
        <f>F2295*E2295</f>
        <v/>
      </c>
      <c r="K2295" s="23">
        <f>J2295*INDEX(Settings!$C$31:$C$36,MATCH(D2295,Settings!$B$31:$B$36,0))</f>
        <v/>
      </c>
      <c r="L2295" s="23">
        <f>J2295+K2295</f>
        <v/>
      </c>
      <c r="M2295" s="23">
        <f>MIN(L2295,Settings!$C$25)</f>
        <v/>
      </c>
      <c r="N2295" s="23">
        <f>IF(B2295="IT",L2295*Settings!$C$11+L2295*Settings!$C$12,M2295*Settings!$C$16+M2295*Settings!$C$17+L2295*Settings!$C$18+L2295*Settings!$C$19+L2295*Settings!$C$20+L2295*Settings!$C$21*Settings!$C$22)</f>
        <v/>
      </c>
      <c r="O2295" s="23">
        <f>IF(B2295="IT",J2295/Settings!$C$13,0)</f>
        <v/>
      </c>
      <c r="P2295" s="23">
        <f>L2295+N2295+O2295</f>
        <v/>
      </c>
    </row>
    <row r="2296">
      <c r="A2296" s="5" t="inlineStr">
        <is>
          <t>E03555</t>
        </is>
      </c>
      <c r="B2296" s="5" t="inlineStr">
        <is>
          <t>IT</t>
        </is>
      </c>
      <c r="C2296" s="5" t="inlineStr">
        <is>
          <t>Sales</t>
        </is>
      </c>
      <c r="D2296" s="5" t="inlineStr">
        <is>
          <t>L4</t>
        </is>
      </c>
      <c r="E2296" s="5" t="n">
        <v>1</v>
      </c>
      <c r="F2296" s="5" t="n">
        <v>61500</v>
      </c>
      <c r="G2296" s="41" t="n">
        <v>43546</v>
      </c>
      <c r="H2296" s="41" t="n"/>
      <c r="I2296" s="42">
        <f>IF(H2296="",DATE(2099,12,31),H2296)</f>
        <v/>
      </c>
      <c r="J2296" s="23">
        <f>F2296*E2296</f>
        <v/>
      </c>
      <c r="K2296" s="23">
        <f>J2296*INDEX(Settings!$C$31:$C$36,MATCH(D2296,Settings!$B$31:$B$36,0))</f>
        <v/>
      </c>
      <c r="L2296" s="23">
        <f>J2296+K2296</f>
        <v/>
      </c>
      <c r="M2296" s="23">
        <f>MIN(L2296,Settings!$C$25)</f>
        <v/>
      </c>
      <c r="N2296" s="23">
        <f>IF(B2296="IT",L2296*Settings!$C$11+L2296*Settings!$C$12,M2296*Settings!$C$16+M2296*Settings!$C$17+L2296*Settings!$C$18+L2296*Settings!$C$19+L2296*Settings!$C$20+L2296*Settings!$C$21*Settings!$C$22)</f>
        <v/>
      </c>
      <c r="O2296" s="23">
        <f>IF(B2296="IT",J2296/Settings!$C$13,0)</f>
        <v/>
      </c>
      <c r="P2296" s="23">
        <f>L2296+N2296+O2296</f>
        <v/>
      </c>
    </row>
    <row r="2297">
      <c r="A2297" s="5" t="inlineStr">
        <is>
          <t>E03556</t>
        </is>
      </c>
      <c r="B2297" s="5" t="inlineStr">
        <is>
          <t>PL</t>
        </is>
      </c>
      <c r="C2297" s="5" t="inlineStr">
        <is>
          <t>HR</t>
        </is>
      </c>
      <c r="D2297" s="5" t="inlineStr">
        <is>
          <t>L1</t>
        </is>
      </c>
      <c r="E2297" s="5" t="n">
        <v>1</v>
      </c>
      <c r="F2297" s="5" t="n">
        <v>18150</v>
      </c>
      <c r="G2297" s="41" t="n">
        <v>46070</v>
      </c>
      <c r="H2297" s="41" t="n"/>
      <c r="I2297" s="42">
        <f>IF(H2297="",DATE(2099,12,31),H2297)</f>
        <v/>
      </c>
      <c r="J2297" s="23">
        <f>F2297*E2297</f>
        <v/>
      </c>
      <c r="K2297" s="23">
        <f>J2297*INDEX(Settings!$C$31:$C$36,MATCH(D2297,Settings!$B$31:$B$36,0))</f>
        <v/>
      </c>
      <c r="L2297" s="23">
        <f>J2297+K2297</f>
        <v/>
      </c>
      <c r="M2297" s="23">
        <f>MIN(L2297,Settings!$C$25)</f>
        <v/>
      </c>
      <c r="N2297" s="23">
        <f>IF(B2297="IT",L2297*Settings!$C$11+L2297*Settings!$C$12,M2297*Settings!$C$16+M2297*Settings!$C$17+L2297*Settings!$C$18+L2297*Settings!$C$19+L2297*Settings!$C$20+L2297*Settings!$C$21*Settings!$C$22)</f>
        <v/>
      </c>
      <c r="O2297" s="23">
        <f>IF(B2297="IT",J2297/Settings!$C$13,0)</f>
        <v/>
      </c>
      <c r="P2297" s="23">
        <f>L2297+N2297+O2297</f>
        <v/>
      </c>
    </row>
    <row r="2298">
      <c r="A2298" s="5" t="inlineStr">
        <is>
          <t>E03557</t>
        </is>
      </c>
      <c r="B2298" s="5" t="inlineStr">
        <is>
          <t>IT</t>
        </is>
      </c>
      <c r="C2298" s="5" t="inlineStr">
        <is>
          <t>Customer Service</t>
        </is>
      </c>
      <c r="D2298" s="5" t="inlineStr">
        <is>
          <t>L2</t>
        </is>
      </c>
      <c r="E2298" s="5" t="n">
        <v>1</v>
      </c>
      <c r="F2298" s="5" t="n">
        <v>29850</v>
      </c>
      <c r="G2298" s="41" t="n">
        <v>44210</v>
      </c>
      <c r="H2298" s="41" t="n"/>
      <c r="I2298" s="42">
        <f>IF(H2298="",DATE(2099,12,31),H2298)</f>
        <v/>
      </c>
      <c r="J2298" s="23">
        <f>F2298*E2298</f>
        <v/>
      </c>
      <c r="K2298" s="23">
        <f>J2298*INDEX(Settings!$C$31:$C$36,MATCH(D2298,Settings!$B$31:$B$36,0))</f>
        <v/>
      </c>
      <c r="L2298" s="23">
        <f>J2298+K2298</f>
        <v/>
      </c>
      <c r="M2298" s="23">
        <f>MIN(L2298,Settings!$C$25)</f>
        <v/>
      </c>
      <c r="N2298" s="23">
        <f>IF(B2298="IT",L2298*Settings!$C$11+L2298*Settings!$C$12,M2298*Settings!$C$16+M2298*Settings!$C$17+L2298*Settings!$C$18+L2298*Settings!$C$19+L2298*Settings!$C$20+L2298*Settings!$C$21*Settings!$C$22)</f>
        <v/>
      </c>
      <c r="O2298" s="23">
        <f>IF(B2298="IT",J2298/Settings!$C$13,0)</f>
        <v/>
      </c>
      <c r="P2298" s="23">
        <f>L2298+N2298+O2298</f>
        <v/>
      </c>
    </row>
    <row r="2299">
      <c r="A2299" s="5" t="inlineStr">
        <is>
          <t>E03558</t>
        </is>
      </c>
      <c r="B2299" s="5" t="inlineStr">
        <is>
          <t>PL</t>
        </is>
      </c>
      <c r="C2299" s="5" t="inlineStr">
        <is>
          <t>Customer Service</t>
        </is>
      </c>
      <c r="D2299" s="5" t="inlineStr">
        <is>
          <t>L2</t>
        </is>
      </c>
      <c r="E2299" s="5" t="n">
        <v>1</v>
      </c>
      <c r="F2299" s="5" t="n">
        <v>26500</v>
      </c>
      <c r="G2299" s="41" t="n">
        <v>42874</v>
      </c>
      <c r="H2299" s="41" t="n"/>
      <c r="I2299" s="42">
        <f>IF(H2299="",DATE(2099,12,31),H2299)</f>
        <v/>
      </c>
      <c r="J2299" s="23">
        <f>F2299*E2299</f>
        <v/>
      </c>
      <c r="K2299" s="23">
        <f>J2299*INDEX(Settings!$C$31:$C$36,MATCH(D2299,Settings!$B$31:$B$36,0))</f>
        <v/>
      </c>
      <c r="L2299" s="23">
        <f>J2299+K2299</f>
        <v/>
      </c>
      <c r="M2299" s="23">
        <f>MIN(L2299,Settings!$C$25)</f>
        <v/>
      </c>
      <c r="N2299" s="23">
        <f>IF(B2299="IT",L2299*Settings!$C$11+L2299*Settings!$C$12,M2299*Settings!$C$16+M2299*Settings!$C$17+L2299*Settings!$C$18+L2299*Settings!$C$19+L2299*Settings!$C$20+L2299*Settings!$C$21*Settings!$C$22)</f>
        <v/>
      </c>
      <c r="O2299" s="23">
        <f>IF(B2299="IT",J2299/Settings!$C$13,0)</f>
        <v/>
      </c>
      <c r="P2299" s="23">
        <f>L2299+N2299+O2299</f>
        <v/>
      </c>
    </row>
    <row r="2300">
      <c r="A2300" s="5" t="inlineStr">
        <is>
          <t>E03559</t>
        </is>
      </c>
      <c r="B2300" s="5" t="inlineStr">
        <is>
          <t>IT</t>
        </is>
      </c>
      <c r="C2300" s="5" t="inlineStr">
        <is>
          <t>Operations</t>
        </is>
      </c>
      <c r="D2300" s="5" t="inlineStr">
        <is>
          <t>L1</t>
        </is>
      </c>
      <c r="E2300" s="5" t="n">
        <v>1</v>
      </c>
      <c r="F2300" s="5" t="n">
        <v>24100</v>
      </c>
      <c r="G2300" s="41" t="n">
        <v>45864</v>
      </c>
      <c r="H2300" s="41" t="n"/>
      <c r="I2300" s="42">
        <f>IF(H2300="",DATE(2099,12,31),H2300)</f>
        <v/>
      </c>
      <c r="J2300" s="23">
        <f>F2300*E2300</f>
        <v/>
      </c>
      <c r="K2300" s="23">
        <f>J2300*INDEX(Settings!$C$31:$C$36,MATCH(D2300,Settings!$B$31:$B$36,0))</f>
        <v/>
      </c>
      <c r="L2300" s="23">
        <f>J2300+K2300</f>
        <v/>
      </c>
      <c r="M2300" s="23">
        <f>MIN(L2300,Settings!$C$25)</f>
        <v/>
      </c>
      <c r="N2300" s="23">
        <f>IF(B2300="IT",L2300*Settings!$C$11+L2300*Settings!$C$12,M2300*Settings!$C$16+M2300*Settings!$C$17+L2300*Settings!$C$18+L2300*Settings!$C$19+L2300*Settings!$C$20+L2300*Settings!$C$21*Settings!$C$22)</f>
        <v/>
      </c>
      <c r="O2300" s="23">
        <f>IF(B2300="IT",J2300/Settings!$C$13,0)</f>
        <v/>
      </c>
      <c r="P2300" s="23">
        <f>L2300+N2300+O2300</f>
        <v/>
      </c>
    </row>
    <row r="2301">
      <c r="A2301" s="5" t="inlineStr">
        <is>
          <t>E03560</t>
        </is>
      </c>
      <c r="B2301" s="5" t="inlineStr">
        <is>
          <t>PL</t>
        </is>
      </c>
      <c r="C2301" s="5" t="inlineStr">
        <is>
          <t>Customer Service</t>
        </is>
      </c>
      <c r="D2301" s="5" t="inlineStr">
        <is>
          <t>L4</t>
        </is>
      </c>
      <c r="E2301" s="5" t="n">
        <v>1</v>
      </c>
      <c r="F2301" s="5" t="n">
        <v>40000</v>
      </c>
      <c r="G2301" s="41" t="n">
        <v>45355</v>
      </c>
      <c r="H2301" s="41" t="n"/>
      <c r="I2301" s="42">
        <f>IF(H2301="",DATE(2099,12,31),H2301)</f>
        <v/>
      </c>
      <c r="J2301" s="23">
        <f>F2301*E2301</f>
        <v/>
      </c>
      <c r="K2301" s="23">
        <f>J2301*INDEX(Settings!$C$31:$C$36,MATCH(D2301,Settings!$B$31:$B$36,0))</f>
        <v/>
      </c>
      <c r="L2301" s="23">
        <f>J2301+K2301</f>
        <v/>
      </c>
      <c r="M2301" s="23">
        <f>MIN(L2301,Settings!$C$25)</f>
        <v/>
      </c>
      <c r="N2301" s="23">
        <f>IF(B2301="IT",L2301*Settings!$C$11+L2301*Settings!$C$12,M2301*Settings!$C$16+M2301*Settings!$C$17+L2301*Settings!$C$18+L2301*Settings!$C$19+L2301*Settings!$C$20+L2301*Settings!$C$21*Settings!$C$22)</f>
        <v/>
      </c>
      <c r="O2301" s="23">
        <f>IF(B2301="IT",J2301/Settings!$C$13,0)</f>
        <v/>
      </c>
      <c r="P2301" s="23">
        <f>L2301+N2301+O2301</f>
        <v/>
      </c>
    </row>
    <row r="2302">
      <c r="A2302" s="5" t="inlineStr">
        <is>
          <t>E03566</t>
        </is>
      </c>
      <c r="B2302" s="5" t="inlineStr">
        <is>
          <t>IT</t>
        </is>
      </c>
      <c r="C2302" s="5" t="inlineStr">
        <is>
          <t>Operations</t>
        </is>
      </c>
      <c r="D2302" s="5" t="inlineStr">
        <is>
          <t>L2</t>
        </is>
      </c>
      <c r="E2302" s="5" t="n">
        <v>0.8</v>
      </c>
      <c r="F2302" s="5" t="n">
        <v>30700</v>
      </c>
      <c r="G2302" s="41" t="n">
        <v>46048</v>
      </c>
      <c r="H2302" s="41" t="n"/>
      <c r="I2302" s="42">
        <f>IF(H2302="",DATE(2099,12,31),H2302)</f>
        <v/>
      </c>
      <c r="J2302" s="23">
        <f>F2302*E2302</f>
        <v/>
      </c>
      <c r="K2302" s="23">
        <f>J2302*INDEX(Settings!$C$31:$C$36,MATCH(D2302,Settings!$B$31:$B$36,0))</f>
        <v/>
      </c>
      <c r="L2302" s="23">
        <f>J2302+K2302</f>
        <v/>
      </c>
      <c r="M2302" s="23">
        <f>MIN(L2302,Settings!$C$25)</f>
        <v/>
      </c>
      <c r="N2302" s="23">
        <f>IF(B2302="IT",L2302*Settings!$C$11+L2302*Settings!$C$12,M2302*Settings!$C$16+M2302*Settings!$C$17+L2302*Settings!$C$18+L2302*Settings!$C$19+L2302*Settings!$C$20+L2302*Settings!$C$21*Settings!$C$22)</f>
        <v/>
      </c>
      <c r="O2302" s="23">
        <f>IF(B2302="IT",J2302/Settings!$C$13,0)</f>
        <v/>
      </c>
      <c r="P2302" s="23">
        <f>L2302+N2302+O2302</f>
        <v/>
      </c>
    </row>
    <row r="2303">
      <c r="A2303" s="5" t="inlineStr">
        <is>
          <t>E03567</t>
        </is>
      </c>
      <c r="B2303" s="5" t="inlineStr">
        <is>
          <t>PL</t>
        </is>
      </c>
      <c r="C2303" s="5" t="inlineStr">
        <is>
          <t>Customer Service</t>
        </is>
      </c>
      <c r="D2303" s="5" t="inlineStr">
        <is>
          <t>L4</t>
        </is>
      </c>
      <c r="E2303" s="5" t="n">
        <v>0.8</v>
      </c>
      <c r="F2303" s="5" t="n">
        <v>37750</v>
      </c>
      <c r="G2303" s="41" t="n">
        <v>45570</v>
      </c>
      <c r="H2303" s="41" t="n"/>
      <c r="I2303" s="42">
        <f>IF(H2303="",DATE(2099,12,31),H2303)</f>
        <v/>
      </c>
      <c r="J2303" s="23">
        <f>F2303*E2303</f>
        <v/>
      </c>
      <c r="K2303" s="23">
        <f>J2303*INDEX(Settings!$C$31:$C$36,MATCH(D2303,Settings!$B$31:$B$36,0))</f>
        <v/>
      </c>
      <c r="L2303" s="23">
        <f>J2303+K2303</f>
        <v/>
      </c>
      <c r="M2303" s="23">
        <f>MIN(L2303,Settings!$C$25)</f>
        <v/>
      </c>
      <c r="N2303" s="23">
        <f>IF(B2303="IT",L2303*Settings!$C$11+L2303*Settings!$C$12,M2303*Settings!$C$16+M2303*Settings!$C$17+L2303*Settings!$C$18+L2303*Settings!$C$19+L2303*Settings!$C$20+L2303*Settings!$C$21*Settings!$C$22)</f>
        <v/>
      </c>
      <c r="O2303" s="23">
        <f>IF(B2303="IT",J2303/Settings!$C$13,0)</f>
        <v/>
      </c>
      <c r="P2303" s="23">
        <f>L2303+N2303+O2303</f>
        <v/>
      </c>
    </row>
    <row r="2304">
      <c r="A2304" s="5" t="inlineStr">
        <is>
          <t>E03569</t>
        </is>
      </c>
      <c r="B2304" s="5" t="inlineStr">
        <is>
          <t>PL</t>
        </is>
      </c>
      <c r="C2304" s="5" t="inlineStr">
        <is>
          <t>Operations</t>
        </is>
      </c>
      <c r="D2304" s="5" t="inlineStr">
        <is>
          <t>L4</t>
        </is>
      </c>
      <c r="E2304" s="5" t="n">
        <v>1</v>
      </c>
      <c r="F2304" s="5" t="n">
        <v>39300</v>
      </c>
      <c r="G2304" s="41" t="n">
        <v>45420</v>
      </c>
      <c r="H2304" s="41" t="n"/>
      <c r="I2304" s="42">
        <f>IF(H2304="",DATE(2099,12,31),H2304)</f>
        <v/>
      </c>
      <c r="J2304" s="23">
        <f>F2304*E2304</f>
        <v/>
      </c>
      <c r="K2304" s="23">
        <f>J2304*INDEX(Settings!$C$31:$C$36,MATCH(D2304,Settings!$B$31:$B$36,0))</f>
        <v/>
      </c>
      <c r="L2304" s="23">
        <f>J2304+K2304</f>
        <v/>
      </c>
      <c r="M2304" s="23">
        <f>MIN(L2304,Settings!$C$25)</f>
        <v/>
      </c>
      <c r="N2304" s="23">
        <f>IF(B2304="IT",L2304*Settings!$C$11+L2304*Settings!$C$12,M2304*Settings!$C$16+M2304*Settings!$C$17+L2304*Settings!$C$18+L2304*Settings!$C$19+L2304*Settings!$C$20+L2304*Settings!$C$21*Settings!$C$22)</f>
        <v/>
      </c>
      <c r="O2304" s="23">
        <f>IF(B2304="IT",J2304/Settings!$C$13,0)</f>
        <v/>
      </c>
      <c r="P2304" s="23">
        <f>L2304+N2304+O2304</f>
        <v/>
      </c>
    </row>
    <row r="2305">
      <c r="A2305" s="5" t="inlineStr">
        <is>
          <t>E03570</t>
        </is>
      </c>
      <c r="B2305" s="5" t="inlineStr">
        <is>
          <t>IT</t>
        </is>
      </c>
      <c r="C2305" s="5" t="inlineStr">
        <is>
          <t>Operations</t>
        </is>
      </c>
      <c r="D2305" s="5" t="inlineStr">
        <is>
          <t>L2</t>
        </is>
      </c>
      <c r="E2305" s="5" t="n">
        <v>1</v>
      </c>
      <c r="F2305" s="5" t="n">
        <v>31750</v>
      </c>
      <c r="G2305" s="41" t="n">
        <v>44035</v>
      </c>
      <c r="H2305" s="41" t="n"/>
      <c r="I2305" s="42">
        <f>IF(H2305="",DATE(2099,12,31),H2305)</f>
        <v/>
      </c>
      <c r="J2305" s="23">
        <f>F2305*E2305</f>
        <v/>
      </c>
      <c r="K2305" s="23">
        <f>J2305*INDEX(Settings!$C$31:$C$36,MATCH(D2305,Settings!$B$31:$B$36,0))</f>
        <v/>
      </c>
      <c r="L2305" s="23">
        <f>J2305+K2305</f>
        <v/>
      </c>
      <c r="M2305" s="23">
        <f>MIN(L2305,Settings!$C$25)</f>
        <v/>
      </c>
      <c r="N2305" s="23">
        <f>IF(B2305="IT",L2305*Settings!$C$11+L2305*Settings!$C$12,M2305*Settings!$C$16+M2305*Settings!$C$17+L2305*Settings!$C$18+L2305*Settings!$C$19+L2305*Settings!$C$20+L2305*Settings!$C$21*Settings!$C$22)</f>
        <v/>
      </c>
      <c r="O2305" s="23">
        <f>IF(B2305="IT",J2305/Settings!$C$13,0)</f>
        <v/>
      </c>
      <c r="P2305" s="23">
        <f>L2305+N2305+O2305</f>
        <v/>
      </c>
    </row>
    <row r="2306">
      <c r="A2306" s="5" t="inlineStr">
        <is>
          <t>E03572</t>
        </is>
      </c>
      <c r="B2306" s="5" t="inlineStr">
        <is>
          <t>PL</t>
        </is>
      </c>
      <c r="C2306" s="5" t="inlineStr">
        <is>
          <t>HR</t>
        </is>
      </c>
      <c r="D2306" s="5" t="inlineStr">
        <is>
          <t>L1</t>
        </is>
      </c>
      <c r="E2306" s="5" t="n">
        <v>1</v>
      </c>
      <c r="F2306" s="5" t="n">
        <v>21550</v>
      </c>
      <c r="G2306" s="41" t="n">
        <v>46035</v>
      </c>
      <c r="H2306" s="41" t="n">
        <v>46101</v>
      </c>
      <c r="I2306" s="42">
        <f>IF(H2306="",DATE(2099,12,31),H2306)</f>
        <v/>
      </c>
      <c r="J2306" s="23">
        <f>F2306*E2306</f>
        <v/>
      </c>
      <c r="K2306" s="23">
        <f>J2306*INDEX(Settings!$C$31:$C$36,MATCH(D2306,Settings!$B$31:$B$36,0))</f>
        <v/>
      </c>
      <c r="L2306" s="23">
        <f>J2306+K2306</f>
        <v/>
      </c>
      <c r="M2306" s="23">
        <f>MIN(L2306,Settings!$C$25)</f>
        <v/>
      </c>
      <c r="N2306" s="23">
        <f>IF(B2306="IT",L2306*Settings!$C$11+L2306*Settings!$C$12,M2306*Settings!$C$16+M2306*Settings!$C$17+L2306*Settings!$C$18+L2306*Settings!$C$19+L2306*Settings!$C$20+L2306*Settings!$C$21*Settings!$C$22)</f>
        <v/>
      </c>
      <c r="O2306" s="23">
        <f>IF(B2306="IT",J2306/Settings!$C$13,0)</f>
        <v/>
      </c>
      <c r="P2306" s="23">
        <f>L2306+N2306+O2306</f>
        <v/>
      </c>
    </row>
    <row r="2307">
      <c r="A2307" s="5" t="inlineStr">
        <is>
          <t>E03573</t>
        </is>
      </c>
      <c r="B2307" s="5" t="inlineStr">
        <is>
          <t>PL</t>
        </is>
      </c>
      <c r="C2307" s="5" t="inlineStr">
        <is>
          <t>Customer Service</t>
        </is>
      </c>
      <c r="D2307" s="5" t="inlineStr">
        <is>
          <t>L4</t>
        </is>
      </c>
      <c r="E2307" s="5" t="n">
        <v>1</v>
      </c>
      <c r="F2307" s="5" t="n">
        <v>40800</v>
      </c>
      <c r="G2307" s="41" t="n">
        <v>45031</v>
      </c>
      <c r="H2307" s="41" t="n"/>
      <c r="I2307" s="42">
        <f>IF(H2307="",DATE(2099,12,31),H2307)</f>
        <v/>
      </c>
      <c r="J2307" s="23">
        <f>F2307*E2307</f>
        <v/>
      </c>
      <c r="K2307" s="23">
        <f>J2307*INDEX(Settings!$C$31:$C$36,MATCH(D2307,Settings!$B$31:$B$36,0))</f>
        <v/>
      </c>
      <c r="L2307" s="23">
        <f>J2307+K2307</f>
        <v/>
      </c>
      <c r="M2307" s="23">
        <f>MIN(L2307,Settings!$C$25)</f>
        <v/>
      </c>
      <c r="N2307" s="23">
        <f>IF(B2307="IT",L2307*Settings!$C$11+L2307*Settings!$C$12,M2307*Settings!$C$16+M2307*Settings!$C$17+L2307*Settings!$C$18+L2307*Settings!$C$19+L2307*Settings!$C$20+L2307*Settings!$C$21*Settings!$C$22)</f>
        <v/>
      </c>
      <c r="O2307" s="23">
        <f>IF(B2307="IT",J2307/Settings!$C$13,0)</f>
        <v/>
      </c>
      <c r="P2307" s="23">
        <f>L2307+N2307+O2307</f>
        <v/>
      </c>
    </row>
    <row r="2308">
      <c r="A2308" s="5" t="inlineStr">
        <is>
          <t>E03574</t>
        </is>
      </c>
      <c r="B2308" s="5" t="inlineStr">
        <is>
          <t>PL</t>
        </is>
      </c>
      <c r="C2308" s="5" t="inlineStr">
        <is>
          <t>Operations</t>
        </is>
      </c>
      <c r="D2308" s="5" t="inlineStr">
        <is>
          <t>L2</t>
        </is>
      </c>
      <c r="E2308" s="5" t="n">
        <v>1</v>
      </c>
      <c r="F2308" s="5" t="n">
        <v>21350</v>
      </c>
      <c r="G2308" s="41" t="n">
        <v>45193</v>
      </c>
      <c r="H2308" s="41" t="n"/>
      <c r="I2308" s="42">
        <f>IF(H2308="",DATE(2099,12,31),H2308)</f>
        <v/>
      </c>
      <c r="J2308" s="23">
        <f>F2308*E2308</f>
        <v/>
      </c>
      <c r="K2308" s="23">
        <f>J2308*INDEX(Settings!$C$31:$C$36,MATCH(D2308,Settings!$B$31:$B$36,0))</f>
        <v/>
      </c>
      <c r="L2308" s="23">
        <f>J2308+K2308</f>
        <v/>
      </c>
      <c r="M2308" s="23">
        <f>MIN(L2308,Settings!$C$25)</f>
        <v/>
      </c>
      <c r="N2308" s="23">
        <f>IF(B2308="IT",L2308*Settings!$C$11+L2308*Settings!$C$12,M2308*Settings!$C$16+M2308*Settings!$C$17+L2308*Settings!$C$18+L2308*Settings!$C$19+L2308*Settings!$C$20+L2308*Settings!$C$21*Settings!$C$22)</f>
        <v/>
      </c>
      <c r="O2308" s="23">
        <f>IF(B2308="IT",J2308/Settings!$C$13,0)</f>
        <v/>
      </c>
      <c r="P2308" s="23">
        <f>L2308+N2308+O2308</f>
        <v/>
      </c>
    </row>
    <row r="2309">
      <c r="A2309" s="5" t="inlineStr">
        <is>
          <t>E03575</t>
        </is>
      </c>
      <c r="B2309" s="5" t="inlineStr">
        <is>
          <t>PL</t>
        </is>
      </c>
      <c r="C2309" s="5" t="inlineStr">
        <is>
          <t>Customer Service</t>
        </is>
      </c>
      <c r="D2309" s="5" t="inlineStr">
        <is>
          <t>L1</t>
        </is>
      </c>
      <c r="E2309" s="5" t="n">
        <v>0.8</v>
      </c>
      <c r="F2309" s="5" t="n">
        <v>18300</v>
      </c>
      <c r="G2309" s="41" t="n">
        <v>44625</v>
      </c>
      <c r="H2309" s="41" t="n"/>
      <c r="I2309" s="42">
        <f>IF(H2309="",DATE(2099,12,31),H2309)</f>
        <v/>
      </c>
      <c r="J2309" s="23">
        <f>F2309*E2309</f>
        <v/>
      </c>
      <c r="K2309" s="23">
        <f>J2309*INDEX(Settings!$C$31:$C$36,MATCH(D2309,Settings!$B$31:$B$36,0))</f>
        <v/>
      </c>
      <c r="L2309" s="23">
        <f>J2309+K2309</f>
        <v/>
      </c>
      <c r="M2309" s="23">
        <f>MIN(L2309,Settings!$C$25)</f>
        <v/>
      </c>
      <c r="N2309" s="23">
        <f>IF(B2309="IT",L2309*Settings!$C$11+L2309*Settings!$C$12,M2309*Settings!$C$16+M2309*Settings!$C$17+L2309*Settings!$C$18+L2309*Settings!$C$19+L2309*Settings!$C$20+L2309*Settings!$C$21*Settings!$C$22)</f>
        <v/>
      </c>
      <c r="O2309" s="23">
        <f>IF(B2309="IT",J2309/Settings!$C$13,0)</f>
        <v/>
      </c>
      <c r="P2309" s="23">
        <f>L2309+N2309+O2309</f>
        <v/>
      </c>
    </row>
    <row r="2310">
      <c r="A2310" s="5" t="inlineStr">
        <is>
          <t>E03577</t>
        </is>
      </c>
      <c r="B2310" s="5" t="inlineStr">
        <is>
          <t>PL</t>
        </is>
      </c>
      <c r="C2310" s="5" t="inlineStr">
        <is>
          <t>Sales</t>
        </is>
      </c>
      <c r="D2310" s="5" t="inlineStr">
        <is>
          <t>L1</t>
        </is>
      </c>
      <c r="E2310" s="5" t="n">
        <v>1</v>
      </c>
      <c r="F2310" s="5" t="n">
        <v>24650</v>
      </c>
      <c r="G2310" s="41" t="n">
        <v>45307</v>
      </c>
      <c r="H2310" s="41" t="n"/>
      <c r="I2310" s="42">
        <f>IF(H2310="",DATE(2099,12,31),H2310)</f>
        <v/>
      </c>
      <c r="J2310" s="23">
        <f>F2310*E2310</f>
        <v/>
      </c>
      <c r="K2310" s="23">
        <f>J2310*INDEX(Settings!$C$31:$C$36,MATCH(D2310,Settings!$B$31:$B$36,0))</f>
        <v/>
      </c>
      <c r="L2310" s="23">
        <f>J2310+K2310</f>
        <v/>
      </c>
      <c r="M2310" s="23">
        <f>MIN(L2310,Settings!$C$25)</f>
        <v/>
      </c>
      <c r="N2310" s="23">
        <f>IF(B2310="IT",L2310*Settings!$C$11+L2310*Settings!$C$12,M2310*Settings!$C$16+M2310*Settings!$C$17+L2310*Settings!$C$18+L2310*Settings!$C$19+L2310*Settings!$C$20+L2310*Settings!$C$21*Settings!$C$22)</f>
        <v/>
      </c>
      <c r="O2310" s="23">
        <f>IF(B2310="IT",J2310/Settings!$C$13,0)</f>
        <v/>
      </c>
      <c r="P2310" s="23">
        <f>L2310+N2310+O2310</f>
        <v/>
      </c>
    </row>
    <row r="2311">
      <c r="A2311" s="5" t="inlineStr">
        <is>
          <t>E03578</t>
        </is>
      </c>
      <c r="B2311" s="5" t="inlineStr">
        <is>
          <t>PL</t>
        </is>
      </c>
      <c r="C2311" s="5" t="inlineStr">
        <is>
          <t>Customer Service</t>
        </is>
      </c>
      <c r="D2311" s="5" t="inlineStr">
        <is>
          <t>L2</t>
        </is>
      </c>
      <c r="E2311" s="5" t="n">
        <v>1</v>
      </c>
      <c r="F2311" s="5" t="n">
        <v>26300</v>
      </c>
      <c r="G2311" s="41" t="n">
        <v>45405</v>
      </c>
      <c r="H2311" s="41" t="n"/>
      <c r="I2311" s="42">
        <f>IF(H2311="",DATE(2099,12,31),H2311)</f>
        <v/>
      </c>
      <c r="J2311" s="23">
        <f>F2311*E2311</f>
        <v/>
      </c>
      <c r="K2311" s="23">
        <f>J2311*INDEX(Settings!$C$31:$C$36,MATCH(D2311,Settings!$B$31:$B$36,0))</f>
        <v/>
      </c>
      <c r="L2311" s="23">
        <f>J2311+K2311</f>
        <v/>
      </c>
      <c r="M2311" s="23">
        <f>MIN(L2311,Settings!$C$25)</f>
        <v/>
      </c>
      <c r="N2311" s="23">
        <f>IF(B2311="IT",L2311*Settings!$C$11+L2311*Settings!$C$12,M2311*Settings!$C$16+M2311*Settings!$C$17+L2311*Settings!$C$18+L2311*Settings!$C$19+L2311*Settings!$C$20+L2311*Settings!$C$21*Settings!$C$22)</f>
        <v/>
      </c>
      <c r="O2311" s="23">
        <f>IF(B2311="IT",J2311/Settings!$C$13,0)</f>
        <v/>
      </c>
      <c r="P2311" s="23">
        <f>L2311+N2311+O2311</f>
        <v/>
      </c>
    </row>
    <row r="2312">
      <c r="A2312" s="5" t="inlineStr">
        <is>
          <t>E03579</t>
        </is>
      </c>
      <c r="B2312" s="5" t="inlineStr">
        <is>
          <t>IT</t>
        </is>
      </c>
      <c r="C2312" s="5" t="inlineStr">
        <is>
          <t>Operations</t>
        </is>
      </c>
      <c r="D2312" s="5" t="inlineStr">
        <is>
          <t>L1</t>
        </is>
      </c>
      <c r="E2312" s="5" t="n">
        <v>1</v>
      </c>
      <c r="F2312" s="5" t="n">
        <v>21700</v>
      </c>
      <c r="G2312" s="41" t="n">
        <v>45673</v>
      </c>
      <c r="H2312" s="41" t="n"/>
      <c r="I2312" s="42">
        <f>IF(H2312="",DATE(2099,12,31),H2312)</f>
        <v/>
      </c>
      <c r="J2312" s="23">
        <f>F2312*E2312</f>
        <v/>
      </c>
      <c r="K2312" s="23">
        <f>J2312*INDEX(Settings!$C$31:$C$36,MATCH(D2312,Settings!$B$31:$B$36,0))</f>
        <v/>
      </c>
      <c r="L2312" s="23">
        <f>J2312+K2312</f>
        <v/>
      </c>
      <c r="M2312" s="23">
        <f>MIN(L2312,Settings!$C$25)</f>
        <v/>
      </c>
      <c r="N2312" s="23">
        <f>IF(B2312="IT",L2312*Settings!$C$11+L2312*Settings!$C$12,M2312*Settings!$C$16+M2312*Settings!$C$17+L2312*Settings!$C$18+L2312*Settings!$C$19+L2312*Settings!$C$20+L2312*Settings!$C$21*Settings!$C$22)</f>
        <v/>
      </c>
      <c r="O2312" s="23">
        <f>IF(B2312="IT",J2312/Settings!$C$13,0)</f>
        <v/>
      </c>
      <c r="P2312" s="23">
        <f>L2312+N2312+O2312</f>
        <v/>
      </c>
    </row>
    <row r="2313">
      <c r="A2313" s="5" t="inlineStr">
        <is>
          <t>E03581</t>
        </is>
      </c>
      <c r="B2313" s="5" t="inlineStr">
        <is>
          <t>IT</t>
        </is>
      </c>
      <c r="C2313" s="5" t="inlineStr">
        <is>
          <t>Customer Service</t>
        </is>
      </c>
      <c r="D2313" s="5" t="inlineStr">
        <is>
          <t>L3</t>
        </is>
      </c>
      <c r="E2313" s="5" t="n">
        <v>1</v>
      </c>
      <c r="F2313" s="5" t="n">
        <v>43000</v>
      </c>
      <c r="G2313" s="41" t="n">
        <v>45360</v>
      </c>
      <c r="H2313" s="41" t="n">
        <v>46175</v>
      </c>
      <c r="I2313" s="42">
        <f>IF(H2313="",DATE(2099,12,31),H2313)</f>
        <v/>
      </c>
      <c r="J2313" s="23">
        <f>F2313*E2313</f>
        <v/>
      </c>
      <c r="K2313" s="23">
        <f>J2313*INDEX(Settings!$C$31:$C$36,MATCH(D2313,Settings!$B$31:$B$36,0))</f>
        <v/>
      </c>
      <c r="L2313" s="23">
        <f>J2313+K2313</f>
        <v/>
      </c>
      <c r="M2313" s="23">
        <f>MIN(L2313,Settings!$C$25)</f>
        <v/>
      </c>
      <c r="N2313" s="23">
        <f>IF(B2313="IT",L2313*Settings!$C$11+L2313*Settings!$C$12,M2313*Settings!$C$16+M2313*Settings!$C$17+L2313*Settings!$C$18+L2313*Settings!$C$19+L2313*Settings!$C$20+L2313*Settings!$C$21*Settings!$C$22)</f>
        <v/>
      </c>
      <c r="O2313" s="23">
        <f>IF(B2313="IT",J2313/Settings!$C$13,0)</f>
        <v/>
      </c>
      <c r="P2313" s="23">
        <f>L2313+N2313+O2313</f>
        <v/>
      </c>
    </row>
    <row r="2314">
      <c r="A2314" s="5" t="inlineStr">
        <is>
          <t>E03582</t>
        </is>
      </c>
      <c r="B2314" s="5" t="inlineStr">
        <is>
          <t>PL</t>
        </is>
      </c>
      <c r="C2314" s="5" t="inlineStr">
        <is>
          <t>Customer Service</t>
        </is>
      </c>
      <c r="D2314" s="5" t="inlineStr">
        <is>
          <t>L6</t>
        </is>
      </c>
      <c r="E2314" s="5" t="n">
        <v>1</v>
      </c>
      <c r="F2314" s="5" t="n">
        <v>82850</v>
      </c>
      <c r="G2314" s="41" t="n">
        <v>45768</v>
      </c>
      <c r="H2314" s="41" t="n"/>
      <c r="I2314" s="42">
        <f>IF(H2314="",DATE(2099,12,31),H2314)</f>
        <v/>
      </c>
      <c r="J2314" s="23">
        <f>F2314*E2314</f>
        <v/>
      </c>
      <c r="K2314" s="23">
        <f>J2314*INDEX(Settings!$C$31:$C$36,MATCH(D2314,Settings!$B$31:$B$36,0))</f>
        <v/>
      </c>
      <c r="L2314" s="23">
        <f>J2314+K2314</f>
        <v/>
      </c>
      <c r="M2314" s="23">
        <f>MIN(L2314,Settings!$C$25)</f>
        <v/>
      </c>
      <c r="N2314" s="23">
        <f>IF(B2314="IT",L2314*Settings!$C$11+L2314*Settings!$C$12,M2314*Settings!$C$16+M2314*Settings!$C$17+L2314*Settings!$C$18+L2314*Settings!$C$19+L2314*Settings!$C$20+L2314*Settings!$C$21*Settings!$C$22)</f>
        <v/>
      </c>
      <c r="O2314" s="23">
        <f>IF(B2314="IT",J2314/Settings!$C$13,0)</f>
        <v/>
      </c>
      <c r="P2314" s="23">
        <f>L2314+N2314+O2314</f>
        <v/>
      </c>
    </row>
    <row r="2315">
      <c r="A2315" s="5" t="inlineStr">
        <is>
          <t>E03584</t>
        </is>
      </c>
      <c r="B2315" s="5" t="inlineStr">
        <is>
          <t>IT</t>
        </is>
      </c>
      <c r="C2315" s="5" t="inlineStr">
        <is>
          <t>Operations</t>
        </is>
      </c>
      <c r="D2315" s="5" t="inlineStr">
        <is>
          <t>L5</t>
        </is>
      </c>
      <c r="E2315" s="5" t="n">
        <v>1</v>
      </c>
      <c r="F2315" s="5" t="n">
        <v>68050</v>
      </c>
      <c r="G2315" s="41" t="n">
        <v>45573</v>
      </c>
      <c r="H2315" s="41" t="n"/>
      <c r="I2315" s="42">
        <f>IF(H2315="",DATE(2099,12,31),H2315)</f>
        <v/>
      </c>
      <c r="J2315" s="23">
        <f>F2315*E2315</f>
        <v/>
      </c>
      <c r="K2315" s="23">
        <f>J2315*INDEX(Settings!$C$31:$C$36,MATCH(D2315,Settings!$B$31:$B$36,0))</f>
        <v/>
      </c>
      <c r="L2315" s="23">
        <f>J2315+K2315</f>
        <v/>
      </c>
      <c r="M2315" s="23">
        <f>MIN(L2315,Settings!$C$25)</f>
        <v/>
      </c>
      <c r="N2315" s="23">
        <f>IF(B2315="IT",L2315*Settings!$C$11+L2315*Settings!$C$12,M2315*Settings!$C$16+M2315*Settings!$C$17+L2315*Settings!$C$18+L2315*Settings!$C$19+L2315*Settings!$C$20+L2315*Settings!$C$21*Settings!$C$22)</f>
        <v/>
      </c>
      <c r="O2315" s="23">
        <f>IF(B2315="IT",J2315/Settings!$C$13,0)</f>
        <v/>
      </c>
      <c r="P2315" s="23">
        <f>L2315+N2315+O2315</f>
        <v/>
      </c>
    </row>
    <row r="2316">
      <c r="A2316" s="5" t="inlineStr">
        <is>
          <t>E03585</t>
        </is>
      </c>
      <c r="B2316" s="5" t="inlineStr">
        <is>
          <t>PL</t>
        </is>
      </c>
      <c r="C2316" s="5" t="inlineStr">
        <is>
          <t>Operations</t>
        </is>
      </c>
      <c r="D2316" s="5" t="inlineStr">
        <is>
          <t>L2</t>
        </is>
      </c>
      <c r="E2316" s="5" t="n">
        <v>1</v>
      </c>
      <c r="F2316" s="5" t="n">
        <v>23500</v>
      </c>
      <c r="G2316" s="41" t="n">
        <v>41463</v>
      </c>
      <c r="H2316" s="41" t="n"/>
      <c r="I2316" s="42">
        <f>IF(H2316="",DATE(2099,12,31),H2316)</f>
        <v/>
      </c>
      <c r="J2316" s="23">
        <f>F2316*E2316</f>
        <v/>
      </c>
      <c r="K2316" s="23">
        <f>J2316*INDEX(Settings!$C$31:$C$36,MATCH(D2316,Settings!$B$31:$B$36,0))</f>
        <v/>
      </c>
      <c r="L2316" s="23">
        <f>J2316+K2316</f>
        <v/>
      </c>
      <c r="M2316" s="23">
        <f>MIN(L2316,Settings!$C$25)</f>
        <v/>
      </c>
      <c r="N2316" s="23">
        <f>IF(B2316="IT",L2316*Settings!$C$11+L2316*Settings!$C$12,M2316*Settings!$C$16+M2316*Settings!$C$17+L2316*Settings!$C$18+L2316*Settings!$C$19+L2316*Settings!$C$20+L2316*Settings!$C$21*Settings!$C$22)</f>
        <v/>
      </c>
      <c r="O2316" s="23">
        <f>IF(B2316="IT",J2316/Settings!$C$13,0)</f>
        <v/>
      </c>
      <c r="P2316" s="23">
        <f>L2316+N2316+O2316</f>
        <v/>
      </c>
    </row>
    <row r="2317">
      <c r="A2317" s="5" t="inlineStr">
        <is>
          <t>E03587</t>
        </is>
      </c>
      <c r="B2317" s="5" t="inlineStr">
        <is>
          <t>PL</t>
        </is>
      </c>
      <c r="C2317" s="5" t="inlineStr">
        <is>
          <t>Tech</t>
        </is>
      </c>
      <c r="D2317" s="5" t="inlineStr">
        <is>
          <t>L3</t>
        </is>
      </c>
      <c r="E2317" s="5" t="n">
        <v>1</v>
      </c>
      <c r="F2317" s="5" t="n">
        <v>40400</v>
      </c>
      <c r="G2317" s="41" t="n">
        <v>45325</v>
      </c>
      <c r="H2317" s="41" t="n"/>
      <c r="I2317" s="42">
        <f>IF(H2317="",DATE(2099,12,31),H2317)</f>
        <v/>
      </c>
      <c r="J2317" s="23">
        <f>F2317*E2317</f>
        <v/>
      </c>
      <c r="K2317" s="23">
        <f>J2317*INDEX(Settings!$C$31:$C$36,MATCH(D2317,Settings!$B$31:$B$36,0))</f>
        <v/>
      </c>
      <c r="L2317" s="23">
        <f>J2317+K2317</f>
        <v/>
      </c>
      <c r="M2317" s="23">
        <f>MIN(L2317,Settings!$C$25)</f>
        <v/>
      </c>
      <c r="N2317" s="23">
        <f>IF(B2317="IT",L2317*Settings!$C$11+L2317*Settings!$C$12,M2317*Settings!$C$16+M2317*Settings!$C$17+L2317*Settings!$C$18+L2317*Settings!$C$19+L2317*Settings!$C$20+L2317*Settings!$C$21*Settings!$C$22)</f>
        <v/>
      </c>
      <c r="O2317" s="23">
        <f>IF(B2317="IT",J2317/Settings!$C$13,0)</f>
        <v/>
      </c>
      <c r="P2317" s="23">
        <f>L2317+N2317+O2317</f>
        <v/>
      </c>
    </row>
    <row r="2318">
      <c r="A2318" s="5" t="inlineStr">
        <is>
          <t>E03588</t>
        </is>
      </c>
      <c r="B2318" s="5" t="inlineStr">
        <is>
          <t>PL</t>
        </is>
      </c>
      <c r="C2318" s="5" t="inlineStr">
        <is>
          <t>Tech</t>
        </is>
      </c>
      <c r="D2318" s="5" t="inlineStr">
        <is>
          <t>L3</t>
        </is>
      </c>
      <c r="E2318" s="5" t="n">
        <v>1</v>
      </c>
      <c r="F2318" s="5" t="n">
        <v>39700</v>
      </c>
      <c r="G2318" s="41" t="n">
        <v>45677</v>
      </c>
      <c r="H2318" s="41" t="n"/>
      <c r="I2318" s="42">
        <f>IF(H2318="",DATE(2099,12,31),H2318)</f>
        <v/>
      </c>
      <c r="J2318" s="23">
        <f>F2318*E2318</f>
        <v/>
      </c>
      <c r="K2318" s="23">
        <f>J2318*INDEX(Settings!$C$31:$C$36,MATCH(D2318,Settings!$B$31:$B$36,0))</f>
        <v/>
      </c>
      <c r="L2318" s="23">
        <f>J2318+K2318</f>
        <v/>
      </c>
      <c r="M2318" s="23">
        <f>MIN(L2318,Settings!$C$25)</f>
        <v/>
      </c>
      <c r="N2318" s="23">
        <f>IF(B2318="IT",L2318*Settings!$C$11+L2318*Settings!$C$12,M2318*Settings!$C$16+M2318*Settings!$C$17+L2318*Settings!$C$18+L2318*Settings!$C$19+L2318*Settings!$C$20+L2318*Settings!$C$21*Settings!$C$22)</f>
        <v/>
      </c>
      <c r="O2318" s="23">
        <f>IF(B2318="IT",J2318/Settings!$C$13,0)</f>
        <v/>
      </c>
      <c r="P2318" s="23">
        <f>L2318+N2318+O2318</f>
        <v/>
      </c>
    </row>
    <row r="2319">
      <c r="A2319" s="5" t="inlineStr">
        <is>
          <t>E03589</t>
        </is>
      </c>
      <c r="B2319" s="5" t="inlineStr">
        <is>
          <t>PL</t>
        </is>
      </c>
      <c r="C2319" s="5" t="inlineStr">
        <is>
          <t>Operations</t>
        </is>
      </c>
      <c r="D2319" s="5" t="inlineStr">
        <is>
          <t>L2</t>
        </is>
      </c>
      <c r="E2319" s="5" t="n">
        <v>0.8</v>
      </c>
      <c r="F2319" s="5" t="n">
        <v>18600</v>
      </c>
      <c r="G2319" s="41" t="n">
        <v>46003</v>
      </c>
      <c r="H2319" s="41" t="n">
        <v>46026</v>
      </c>
      <c r="I2319" s="42">
        <f>IF(H2319="",DATE(2099,12,31),H2319)</f>
        <v/>
      </c>
      <c r="J2319" s="23">
        <f>F2319*E2319</f>
        <v/>
      </c>
      <c r="K2319" s="23">
        <f>J2319*INDEX(Settings!$C$31:$C$36,MATCH(D2319,Settings!$B$31:$B$36,0))</f>
        <v/>
      </c>
      <c r="L2319" s="23">
        <f>J2319+K2319</f>
        <v/>
      </c>
      <c r="M2319" s="23">
        <f>MIN(L2319,Settings!$C$25)</f>
        <v/>
      </c>
      <c r="N2319" s="23">
        <f>IF(B2319="IT",L2319*Settings!$C$11+L2319*Settings!$C$12,M2319*Settings!$C$16+M2319*Settings!$C$17+L2319*Settings!$C$18+L2319*Settings!$C$19+L2319*Settings!$C$20+L2319*Settings!$C$21*Settings!$C$22)</f>
        <v/>
      </c>
      <c r="O2319" s="23">
        <f>IF(B2319="IT",J2319/Settings!$C$13,0)</f>
        <v/>
      </c>
      <c r="P2319" s="23">
        <f>L2319+N2319+O2319</f>
        <v/>
      </c>
    </row>
    <row r="2320">
      <c r="A2320" s="5" t="inlineStr">
        <is>
          <t>E03590</t>
        </is>
      </c>
      <c r="B2320" s="5" t="inlineStr">
        <is>
          <t>IT</t>
        </is>
      </c>
      <c r="C2320" s="5" t="inlineStr">
        <is>
          <t>Customer Service</t>
        </is>
      </c>
      <c r="D2320" s="5" t="inlineStr">
        <is>
          <t>L2</t>
        </is>
      </c>
      <c r="E2320" s="5" t="n">
        <v>1</v>
      </c>
      <c r="F2320" s="5" t="n">
        <v>28700</v>
      </c>
      <c r="G2320" s="41" t="n">
        <v>41093</v>
      </c>
      <c r="H2320" s="41" t="n"/>
      <c r="I2320" s="42">
        <f>IF(H2320="",DATE(2099,12,31),H2320)</f>
        <v/>
      </c>
      <c r="J2320" s="23">
        <f>F2320*E2320</f>
        <v/>
      </c>
      <c r="K2320" s="23">
        <f>J2320*INDEX(Settings!$C$31:$C$36,MATCH(D2320,Settings!$B$31:$B$36,0))</f>
        <v/>
      </c>
      <c r="L2320" s="23">
        <f>J2320+K2320</f>
        <v/>
      </c>
      <c r="M2320" s="23">
        <f>MIN(L2320,Settings!$C$25)</f>
        <v/>
      </c>
      <c r="N2320" s="23">
        <f>IF(B2320="IT",L2320*Settings!$C$11+L2320*Settings!$C$12,M2320*Settings!$C$16+M2320*Settings!$C$17+L2320*Settings!$C$18+L2320*Settings!$C$19+L2320*Settings!$C$20+L2320*Settings!$C$21*Settings!$C$22)</f>
        <v/>
      </c>
      <c r="O2320" s="23">
        <f>IF(B2320="IT",J2320/Settings!$C$13,0)</f>
        <v/>
      </c>
      <c r="P2320" s="23">
        <f>L2320+N2320+O2320</f>
        <v/>
      </c>
    </row>
    <row r="2321">
      <c r="A2321" s="5" t="inlineStr">
        <is>
          <t>E03591</t>
        </is>
      </c>
      <c r="B2321" s="5" t="inlineStr">
        <is>
          <t>PL</t>
        </is>
      </c>
      <c r="C2321" s="5" t="inlineStr">
        <is>
          <t>Customer Service</t>
        </is>
      </c>
      <c r="D2321" s="5" t="inlineStr">
        <is>
          <t>L1</t>
        </is>
      </c>
      <c r="E2321" s="5" t="n">
        <v>1</v>
      </c>
      <c r="F2321" s="5" t="n">
        <v>20300</v>
      </c>
      <c r="G2321" s="41" t="n">
        <v>42607</v>
      </c>
      <c r="H2321" s="41" t="n"/>
      <c r="I2321" s="42">
        <f>IF(H2321="",DATE(2099,12,31),H2321)</f>
        <v/>
      </c>
      <c r="J2321" s="23">
        <f>F2321*E2321</f>
        <v/>
      </c>
      <c r="K2321" s="23">
        <f>J2321*INDEX(Settings!$C$31:$C$36,MATCH(D2321,Settings!$B$31:$B$36,0))</f>
        <v/>
      </c>
      <c r="L2321" s="23">
        <f>J2321+K2321</f>
        <v/>
      </c>
      <c r="M2321" s="23">
        <f>MIN(L2321,Settings!$C$25)</f>
        <v/>
      </c>
      <c r="N2321" s="23">
        <f>IF(B2321="IT",L2321*Settings!$C$11+L2321*Settings!$C$12,M2321*Settings!$C$16+M2321*Settings!$C$17+L2321*Settings!$C$18+L2321*Settings!$C$19+L2321*Settings!$C$20+L2321*Settings!$C$21*Settings!$C$22)</f>
        <v/>
      </c>
      <c r="O2321" s="23">
        <f>IF(B2321="IT",J2321/Settings!$C$13,0)</f>
        <v/>
      </c>
      <c r="P2321" s="23">
        <f>L2321+N2321+O2321</f>
        <v/>
      </c>
    </row>
    <row r="2322">
      <c r="A2322" s="5" t="inlineStr">
        <is>
          <t>E03595</t>
        </is>
      </c>
      <c r="B2322" s="5" t="inlineStr">
        <is>
          <t>PL</t>
        </is>
      </c>
      <c r="C2322" s="5" t="inlineStr">
        <is>
          <t>Operations</t>
        </is>
      </c>
      <c r="D2322" s="5" t="inlineStr">
        <is>
          <t>L2</t>
        </is>
      </c>
      <c r="E2322" s="5" t="n">
        <v>1</v>
      </c>
      <c r="F2322" s="5" t="n">
        <v>25450</v>
      </c>
      <c r="G2322" s="41" t="n">
        <v>44000</v>
      </c>
      <c r="H2322" s="41" t="n"/>
      <c r="I2322" s="42">
        <f>IF(H2322="",DATE(2099,12,31),H2322)</f>
        <v/>
      </c>
      <c r="J2322" s="23">
        <f>F2322*E2322</f>
        <v/>
      </c>
      <c r="K2322" s="23">
        <f>J2322*INDEX(Settings!$C$31:$C$36,MATCH(D2322,Settings!$B$31:$B$36,0))</f>
        <v/>
      </c>
      <c r="L2322" s="23">
        <f>J2322+K2322</f>
        <v/>
      </c>
      <c r="M2322" s="23">
        <f>MIN(L2322,Settings!$C$25)</f>
        <v/>
      </c>
      <c r="N2322" s="23">
        <f>IF(B2322="IT",L2322*Settings!$C$11+L2322*Settings!$C$12,M2322*Settings!$C$16+M2322*Settings!$C$17+L2322*Settings!$C$18+L2322*Settings!$C$19+L2322*Settings!$C$20+L2322*Settings!$C$21*Settings!$C$22)</f>
        <v/>
      </c>
      <c r="O2322" s="23">
        <f>IF(B2322="IT",J2322/Settings!$C$13,0)</f>
        <v/>
      </c>
      <c r="P2322" s="23">
        <f>L2322+N2322+O2322</f>
        <v/>
      </c>
    </row>
    <row r="2323">
      <c r="A2323" s="5" t="inlineStr">
        <is>
          <t>E03597</t>
        </is>
      </c>
      <c r="B2323" s="5" t="inlineStr">
        <is>
          <t>PL</t>
        </is>
      </c>
      <c r="C2323" s="5" t="inlineStr">
        <is>
          <t>Sales</t>
        </is>
      </c>
      <c r="D2323" s="5" t="inlineStr">
        <is>
          <t>L4</t>
        </is>
      </c>
      <c r="E2323" s="5" t="n">
        <v>1</v>
      </c>
      <c r="F2323" s="5" t="n">
        <v>44900</v>
      </c>
      <c r="G2323" s="41" t="n">
        <v>44939</v>
      </c>
      <c r="H2323" s="41" t="n"/>
      <c r="I2323" s="42">
        <f>IF(H2323="",DATE(2099,12,31),H2323)</f>
        <v/>
      </c>
      <c r="J2323" s="23">
        <f>F2323*E2323</f>
        <v/>
      </c>
      <c r="K2323" s="23">
        <f>J2323*INDEX(Settings!$C$31:$C$36,MATCH(D2323,Settings!$B$31:$B$36,0))</f>
        <v/>
      </c>
      <c r="L2323" s="23">
        <f>J2323+K2323</f>
        <v/>
      </c>
      <c r="M2323" s="23">
        <f>MIN(L2323,Settings!$C$25)</f>
        <v/>
      </c>
      <c r="N2323" s="23">
        <f>IF(B2323="IT",L2323*Settings!$C$11+L2323*Settings!$C$12,M2323*Settings!$C$16+M2323*Settings!$C$17+L2323*Settings!$C$18+L2323*Settings!$C$19+L2323*Settings!$C$20+L2323*Settings!$C$21*Settings!$C$22)</f>
        <v/>
      </c>
      <c r="O2323" s="23">
        <f>IF(B2323="IT",J2323/Settings!$C$13,0)</f>
        <v/>
      </c>
      <c r="P2323" s="23">
        <f>L2323+N2323+O2323</f>
        <v/>
      </c>
    </row>
    <row r="2324">
      <c r="A2324" s="5" t="inlineStr">
        <is>
          <t>E03599</t>
        </is>
      </c>
      <c r="B2324" s="5" t="inlineStr">
        <is>
          <t>IT</t>
        </is>
      </c>
      <c r="C2324" s="5" t="inlineStr">
        <is>
          <t>HR</t>
        </is>
      </c>
      <c r="D2324" s="5" t="inlineStr">
        <is>
          <t>L1</t>
        </is>
      </c>
      <c r="E2324" s="5" t="n">
        <v>0.8</v>
      </c>
      <c r="F2324" s="5" t="n">
        <v>27350</v>
      </c>
      <c r="G2324" s="41" t="n">
        <v>45911</v>
      </c>
      <c r="H2324" s="41" t="n"/>
      <c r="I2324" s="42">
        <f>IF(H2324="",DATE(2099,12,31),H2324)</f>
        <v/>
      </c>
      <c r="J2324" s="23">
        <f>F2324*E2324</f>
        <v/>
      </c>
      <c r="K2324" s="23">
        <f>J2324*INDEX(Settings!$C$31:$C$36,MATCH(D2324,Settings!$B$31:$B$36,0))</f>
        <v/>
      </c>
      <c r="L2324" s="23">
        <f>J2324+K2324</f>
        <v/>
      </c>
      <c r="M2324" s="23">
        <f>MIN(L2324,Settings!$C$25)</f>
        <v/>
      </c>
      <c r="N2324" s="23">
        <f>IF(B2324="IT",L2324*Settings!$C$11+L2324*Settings!$C$12,M2324*Settings!$C$16+M2324*Settings!$C$17+L2324*Settings!$C$18+L2324*Settings!$C$19+L2324*Settings!$C$20+L2324*Settings!$C$21*Settings!$C$22)</f>
        <v/>
      </c>
      <c r="O2324" s="23">
        <f>IF(B2324="IT",J2324/Settings!$C$13,0)</f>
        <v/>
      </c>
      <c r="P2324" s="23">
        <f>L2324+N2324+O2324</f>
        <v/>
      </c>
    </row>
    <row r="2325">
      <c r="A2325" s="5" t="inlineStr">
        <is>
          <t>E03600</t>
        </is>
      </c>
      <c r="B2325" s="5" t="inlineStr">
        <is>
          <t>PL</t>
        </is>
      </c>
      <c r="C2325" s="5" t="inlineStr">
        <is>
          <t>Finance</t>
        </is>
      </c>
      <c r="D2325" s="5" t="inlineStr">
        <is>
          <t>L2</t>
        </is>
      </c>
      <c r="E2325" s="5" t="n">
        <v>1</v>
      </c>
      <c r="F2325" s="5" t="n">
        <v>27450</v>
      </c>
      <c r="G2325" s="41" t="n">
        <v>44779</v>
      </c>
      <c r="H2325" s="41" t="n">
        <v>45920</v>
      </c>
      <c r="I2325" s="42">
        <f>IF(H2325="",DATE(2099,12,31),H2325)</f>
        <v/>
      </c>
      <c r="J2325" s="23">
        <f>F2325*E2325</f>
        <v/>
      </c>
      <c r="K2325" s="23">
        <f>J2325*INDEX(Settings!$C$31:$C$36,MATCH(D2325,Settings!$B$31:$B$36,0))</f>
        <v/>
      </c>
      <c r="L2325" s="23">
        <f>J2325+K2325</f>
        <v/>
      </c>
      <c r="M2325" s="23">
        <f>MIN(L2325,Settings!$C$25)</f>
        <v/>
      </c>
      <c r="N2325" s="23">
        <f>IF(B2325="IT",L2325*Settings!$C$11+L2325*Settings!$C$12,M2325*Settings!$C$16+M2325*Settings!$C$17+L2325*Settings!$C$18+L2325*Settings!$C$19+L2325*Settings!$C$20+L2325*Settings!$C$21*Settings!$C$22)</f>
        <v/>
      </c>
      <c r="O2325" s="23">
        <f>IF(B2325="IT",J2325/Settings!$C$13,0)</f>
        <v/>
      </c>
      <c r="P2325" s="23">
        <f>L2325+N2325+O2325</f>
        <v/>
      </c>
    </row>
    <row r="2326">
      <c r="A2326" s="5" t="inlineStr">
        <is>
          <t>E03601</t>
        </is>
      </c>
      <c r="B2326" s="5" t="inlineStr">
        <is>
          <t>IT</t>
        </is>
      </c>
      <c r="C2326" s="5" t="inlineStr">
        <is>
          <t>Sales</t>
        </is>
      </c>
      <c r="D2326" s="5" t="inlineStr">
        <is>
          <t>L3</t>
        </is>
      </c>
      <c r="E2326" s="5" t="n">
        <v>1</v>
      </c>
      <c r="F2326" s="5" t="n">
        <v>38950</v>
      </c>
      <c r="G2326" s="41" t="n">
        <v>45814</v>
      </c>
      <c r="H2326" s="41" t="n"/>
      <c r="I2326" s="42">
        <f>IF(H2326="",DATE(2099,12,31),H2326)</f>
        <v/>
      </c>
      <c r="J2326" s="23">
        <f>F2326*E2326</f>
        <v/>
      </c>
      <c r="K2326" s="23">
        <f>J2326*INDEX(Settings!$C$31:$C$36,MATCH(D2326,Settings!$B$31:$B$36,0))</f>
        <v/>
      </c>
      <c r="L2326" s="23">
        <f>J2326+K2326</f>
        <v/>
      </c>
      <c r="M2326" s="23">
        <f>MIN(L2326,Settings!$C$25)</f>
        <v/>
      </c>
      <c r="N2326" s="23">
        <f>IF(B2326="IT",L2326*Settings!$C$11+L2326*Settings!$C$12,M2326*Settings!$C$16+M2326*Settings!$C$17+L2326*Settings!$C$18+L2326*Settings!$C$19+L2326*Settings!$C$20+L2326*Settings!$C$21*Settings!$C$22)</f>
        <v/>
      </c>
      <c r="O2326" s="23">
        <f>IF(B2326="IT",J2326/Settings!$C$13,0)</f>
        <v/>
      </c>
      <c r="P2326" s="23">
        <f>L2326+N2326+O2326</f>
        <v/>
      </c>
    </row>
    <row r="2327">
      <c r="A2327" s="5" t="inlineStr">
        <is>
          <t>E03602</t>
        </is>
      </c>
      <c r="B2327" s="5" t="inlineStr">
        <is>
          <t>IT</t>
        </is>
      </c>
      <c r="C2327" s="5" t="inlineStr">
        <is>
          <t>Customer Service</t>
        </is>
      </c>
      <c r="D2327" s="5" t="inlineStr">
        <is>
          <t>L2</t>
        </is>
      </c>
      <c r="E2327" s="5" t="n">
        <v>1</v>
      </c>
      <c r="F2327" s="5" t="n">
        <v>27800</v>
      </c>
      <c r="G2327" s="41" t="n">
        <v>41985</v>
      </c>
      <c r="H2327" s="41" t="n"/>
      <c r="I2327" s="42">
        <f>IF(H2327="",DATE(2099,12,31),H2327)</f>
        <v/>
      </c>
      <c r="J2327" s="23">
        <f>F2327*E2327</f>
        <v/>
      </c>
      <c r="K2327" s="23">
        <f>J2327*INDEX(Settings!$C$31:$C$36,MATCH(D2327,Settings!$B$31:$B$36,0))</f>
        <v/>
      </c>
      <c r="L2327" s="23">
        <f>J2327+K2327</f>
        <v/>
      </c>
      <c r="M2327" s="23">
        <f>MIN(L2327,Settings!$C$25)</f>
        <v/>
      </c>
      <c r="N2327" s="23">
        <f>IF(B2327="IT",L2327*Settings!$C$11+L2327*Settings!$C$12,M2327*Settings!$C$16+M2327*Settings!$C$17+L2327*Settings!$C$18+L2327*Settings!$C$19+L2327*Settings!$C$20+L2327*Settings!$C$21*Settings!$C$22)</f>
        <v/>
      </c>
      <c r="O2327" s="23">
        <f>IF(B2327="IT",J2327/Settings!$C$13,0)</f>
        <v/>
      </c>
      <c r="P2327" s="23">
        <f>L2327+N2327+O2327</f>
        <v/>
      </c>
    </row>
    <row r="2328">
      <c r="A2328" s="5" t="inlineStr">
        <is>
          <t>E03603</t>
        </is>
      </c>
      <c r="B2328" s="5" t="inlineStr">
        <is>
          <t>IT</t>
        </is>
      </c>
      <c r="C2328" s="5" t="inlineStr">
        <is>
          <t>HR</t>
        </is>
      </c>
      <c r="D2328" s="5" t="inlineStr">
        <is>
          <t>L2</t>
        </is>
      </c>
      <c r="E2328" s="5" t="n">
        <v>1</v>
      </c>
      <c r="F2328" s="5" t="n">
        <v>31800</v>
      </c>
      <c r="G2328" s="41" t="n">
        <v>44983</v>
      </c>
      <c r="H2328" s="41" t="n"/>
      <c r="I2328" s="42">
        <f>IF(H2328="",DATE(2099,12,31),H2328)</f>
        <v/>
      </c>
      <c r="J2328" s="23">
        <f>F2328*E2328</f>
        <v/>
      </c>
      <c r="K2328" s="23">
        <f>J2328*INDEX(Settings!$C$31:$C$36,MATCH(D2328,Settings!$B$31:$B$36,0))</f>
        <v/>
      </c>
      <c r="L2328" s="23">
        <f>J2328+K2328</f>
        <v/>
      </c>
      <c r="M2328" s="23">
        <f>MIN(L2328,Settings!$C$25)</f>
        <v/>
      </c>
      <c r="N2328" s="23">
        <f>IF(B2328="IT",L2328*Settings!$C$11+L2328*Settings!$C$12,M2328*Settings!$C$16+M2328*Settings!$C$17+L2328*Settings!$C$18+L2328*Settings!$C$19+L2328*Settings!$C$20+L2328*Settings!$C$21*Settings!$C$22)</f>
        <v/>
      </c>
      <c r="O2328" s="23">
        <f>IF(B2328="IT",J2328/Settings!$C$13,0)</f>
        <v/>
      </c>
      <c r="P2328" s="23">
        <f>L2328+N2328+O2328</f>
        <v/>
      </c>
    </row>
    <row r="2329">
      <c r="A2329" s="5" t="inlineStr">
        <is>
          <t>E03605</t>
        </is>
      </c>
      <c r="B2329" s="5" t="inlineStr">
        <is>
          <t>IT</t>
        </is>
      </c>
      <c r="C2329" s="5" t="inlineStr">
        <is>
          <t>Sales</t>
        </is>
      </c>
      <c r="D2329" s="5" t="inlineStr">
        <is>
          <t>L1</t>
        </is>
      </c>
      <c r="E2329" s="5" t="n">
        <v>1</v>
      </c>
      <c r="F2329" s="5" t="n">
        <v>26000</v>
      </c>
      <c r="G2329" s="41" t="n">
        <v>42655</v>
      </c>
      <c r="H2329" s="41" t="n"/>
      <c r="I2329" s="42">
        <f>IF(H2329="",DATE(2099,12,31),H2329)</f>
        <v/>
      </c>
      <c r="J2329" s="23">
        <f>F2329*E2329</f>
        <v/>
      </c>
      <c r="K2329" s="23">
        <f>J2329*INDEX(Settings!$C$31:$C$36,MATCH(D2329,Settings!$B$31:$B$36,0))</f>
        <v/>
      </c>
      <c r="L2329" s="23">
        <f>J2329+K2329</f>
        <v/>
      </c>
      <c r="M2329" s="23">
        <f>MIN(L2329,Settings!$C$25)</f>
        <v/>
      </c>
      <c r="N2329" s="23">
        <f>IF(B2329="IT",L2329*Settings!$C$11+L2329*Settings!$C$12,M2329*Settings!$C$16+M2329*Settings!$C$17+L2329*Settings!$C$18+L2329*Settings!$C$19+L2329*Settings!$C$20+L2329*Settings!$C$21*Settings!$C$22)</f>
        <v/>
      </c>
      <c r="O2329" s="23">
        <f>IF(B2329="IT",J2329/Settings!$C$13,0)</f>
        <v/>
      </c>
      <c r="P2329" s="23">
        <f>L2329+N2329+O2329</f>
        <v/>
      </c>
    </row>
    <row r="2330">
      <c r="A2330" s="5" t="inlineStr">
        <is>
          <t>E03606</t>
        </is>
      </c>
      <c r="B2330" s="5" t="inlineStr">
        <is>
          <t>PL</t>
        </is>
      </c>
      <c r="C2330" s="5" t="inlineStr">
        <is>
          <t>Operations</t>
        </is>
      </c>
      <c r="D2330" s="5" t="inlineStr">
        <is>
          <t>L3</t>
        </is>
      </c>
      <c r="E2330" s="5" t="n">
        <v>1</v>
      </c>
      <c r="F2330" s="5" t="n">
        <v>24200</v>
      </c>
      <c r="G2330" s="41" t="n">
        <v>46134</v>
      </c>
      <c r="H2330" s="41" t="n"/>
      <c r="I2330" s="42">
        <f>IF(H2330="",DATE(2099,12,31),H2330)</f>
        <v/>
      </c>
      <c r="J2330" s="23">
        <f>F2330*E2330</f>
        <v/>
      </c>
      <c r="K2330" s="23">
        <f>J2330*INDEX(Settings!$C$31:$C$36,MATCH(D2330,Settings!$B$31:$B$36,0))</f>
        <v/>
      </c>
      <c r="L2330" s="23">
        <f>J2330+K2330</f>
        <v/>
      </c>
      <c r="M2330" s="23">
        <f>MIN(L2330,Settings!$C$25)</f>
        <v/>
      </c>
      <c r="N2330" s="23">
        <f>IF(B2330="IT",L2330*Settings!$C$11+L2330*Settings!$C$12,M2330*Settings!$C$16+M2330*Settings!$C$17+L2330*Settings!$C$18+L2330*Settings!$C$19+L2330*Settings!$C$20+L2330*Settings!$C$21*Settings!$C$22)</f>
        <v/>
      </c>
      <c r="O2330" s="23">
        <f>IF(B2330="IT",J2330/Settings!$C$13,0)</f>
        <v/>
      </c>
      <c r="P2330" s="23">
        <f>L2330+N2330+O2330</f>
        <v/>
      </c>
    </row>
    <row r="2331">
      <c r="A2331" s="5" t="inlineStr">
        <is>
          <t>E03607</t>
        </is>
      </c>
      <c r="B2331" s="5" t="inlineStr">
        <is>
          <t>PL</t>
        </is>
      </c>
      <c r="C2331" s="5" t="inlineStr">
        <is>
          <t>Tech</t>
        </is>
      </c>
      <c r="D2331" s="5" t="inlineStr">
        <is>
          <t>L2</t>
        </is>
      </c>
      <c r="E2331" s="5" t="n">
        <v>1</v>
      </c>
      <c r="F2331" s="5" t="n">
        <v>35750</v>
      </c>
      <c r="G2331" s="41" t="n">
        <v>45274</v>
      </c>
      <c r="H2331" s="41" t="n"/>
      <c r="I2331" s="42">
        <f>IF(H2331="",DATE(2099,12,31),H2331)</f>
        <v/>
      </c>
      <c r="J2331" s="23">
        <f>F2331*E2331</f>
        <v/>
      </c>
      <c r="K2331" s="23">
        <f>J2331*INDEX(Settings!$C$31:$C$36,MATCH(D2331,Settings!$B$31:$B$36,0))</f>
        <v/>
      </c>
      <c r="L2331" s="23">
        <f>J2331+K2331</f>
        <v/>
      </c>
      <c r="M2331" s="23">
        <f>MIN(L2331,Settings!$C$25)</f>
        <v/>
      </c>
      <c r="N2331" s="23">
        <f>IF(B2331="IT",L2331*Settings!$C$11+L2331*Settings!$C$12,M2331*Settings!$C$16+M2331*Settings!$C$17+L2331*Settings!$C$18+L2331*Settings!$C$19+L2331*Settings!$C$20+L2331*Settings!$C$21*Settings!$C$22)</f>
        <v/>
      </c>
      <c r="O2331" s="23">
        <f>IF(B2331="IT",J2331/Settings!$C$13,0)</f>
        <v/>
      </c>
      <c r="P2331" s="23">
        <f>L2331+N2331+O2331</f>
        <v/>
      </c>
    </row>
    <row r="2332">
      <c r="A2332" s="5" t="inlineStr">
        <is>
          <t>E03608</t>
        </is>
      </c>
      <c r="B2332" s="5" t="inlineStr">
        <is>
          <t>IT</t>
        </is>
      </c>
      <c r="C2332" s="5" t="inlineStr">
        <is>
          <t>HR</t>
        </is>
      </c>
      <c r="D2332" s="5" t="inlineStr">
        <is>
          <t>L3</t>
        </is>
      </c>
      <c r="E2332" s="5" t="n">
        <v>1</v>
      </c>
      <c r="F2332" s="5" t="n">
        <v>41400</v>
      </c>
      <c r="G2332" s="41" t="n">
        <v>43353</v>
      </c>
      <c r="H2332" s="41" t="n"/>
      <c r="I2332" s="42">
        <f>IF(H2332="",DATE(2099,12,31),H2332)</f>
        <v/>
      </c>
      <c r="J2332" s="23">
        <f>F2332*E2332</f>
        <v/>
      </c>
      <c r="K2332" s="23">
        <f>J2332*INDEX(Settings!$C$31:$C$36,MATCH(D2332,Settings!$B$31:$B$36,0))</f>
        <v/>
      </c>
      <c r="L2332" s="23">
        <f>J2332+K2332</f>
        <v/>
      </c>
      <c r="M2332" s="23">
        <f>MIN(L2332,Settings!$C$25)</f>
        <v/>
      </c>
      <c r="N2332" s="23">
        <f>IF(B2332="IT",L2332*Settings!$C$11+L2332*Settings!$C$12,M2332*Settings!$C$16+M2332*Settings!$C$17+L2332*Settings!$C$18+L2332*Settings!$C$19+L2332*Settings!$C$20+L2332*Settings!$C$21*Settings!$C$22)</f>
        <v/>
      </c>
      <c r="O2332" s="23">
        <f>IF(B2332="IT",J2332/Settings!$C$13,0)</f>
        <v/>
      </c>
      <c r="P2332" s="23">
        <f>L2332+N2332+O2332</f>
        <v/>
      </c>
    </row>
    <row r="2333">
      <c r="A2333" s="5" t="inlineStr">
        <is>
          <t>E03609</t>
        </is>
      </c>
      <c r="B2333" s="5" t="inlineStr">
        <is>
          <t>PL</t>
        </is>
      </c>
      <c r="C2333" s="5" t="inlineStr">
        <is>
          <t>Finance</t>
        </is>
      </c>
      <c r="D2333" s="5" t="inlineStr">
        <is>
          <t>L1</t>
        </is>
      </c>
      <c r="E2333" s="5" t="n">
        <v>0.8</v>
      </c>
      <c r="F2333" s="5" t="n">
        <v>20400</v>
      </c>
      <c r="G2333" s="41" t="n">
        <v>46054</v>
      </c>
      <c r="H2333" s="41" t="n">
        <v>46175</v>
      </c>
      <c r="I2333" s="42">
        <f>IF(H2333="",DATE(2099,12,31),H2333)</f>
        <v/>
      </c>
      <c r="J2333" s="23">
        <f>F2333*E2333</f>
        <v/>
      </c>
      <c r="K2333" s="23">
        <f>J2333*INDEX(Settings!$C$31:$C$36,MATCH(D2333,Settings!$B$31:$B$36,0))</f>
        <v/>
      </c>
      <c r="L2333" s="23">
        <f>J2333+K2333</f>
        <v/>
      </c>
      <c r="M2333" s="23">
        <f>MIN(L2333,Settings!$C$25)</f>
        <v/>
      </c>
      <c r="N2333" s="23">
        <f>IF(B2333="IT",L2333*Settings!$C$11+L2333*Settings!$C$12,M2333*Settings!$C$16+M2333*Settings!$C$17+L2333*Settings!$C$18+L2333*Settings!$C$19+L2333*Settings!$C$20+L2333*Settings!$C$21*Settings!$C$22)</f>
        <v/>
      </c>
      <c r="O2333" s="23">
        <f>IF(B2333="IT",J2333/Settings!$C$13,0)</f>
        <v/>
      </c>
      <c r="P2333" s="23">
        <f>L2333+N2333+O2333</f>
        <v/>
      </c>
    </row>
    <row r="2334">
      <c r="A2334" s="5" t="inlineStr">
        <is>
          <t>E03612</t>
        </is>
      </c>
      <c r="B2334" s="5" t="inlineStr">
        <is>
          <t>PL</t>
        </is>
      </c>
      <c r="C2334" s="5" t="inlineStr">
        <is>
          <t>Sales</t>
        </is>
      </c>
      <c r="D2334" s="5" t="inlineStr">
        <is>
          <t>L1</t>
        </is>
      </c>
      <c r="E2334" s="5" t="n">
        <v>1</v>
      </c>
      <c r="F2334" s="5" t="n">
        <v>19550</v>
      </c>
      <c r="G2334" s="41" t="n">
        <v>45711</v>
      </c>
      <c r="H2334" s="41" t="n">
        <v>45856</v>
      </c>
      <c r="I2334" s="42">
        <f>IF(H2334="",DATE(2099,12,31),H2334)</f>
        <v/>
      </c>
      <c r="J2334" s="23">
        <f>F2334*E2334</f>
        <v/>
      </c>
      <c r="K2334" s="23">
        <f>J2334*INDEX(Settings!$C$31:$C$36,MATCH(D2334,Settings!$B$31:$B$36,0))</f>
        <v/>
      </c>
      <c r="L2334" s="23">
        <f>J2334+K2334</f>
        <v/>
      </c>
      <c r="M2334" s="23">
        <f>MIN(L2334,Settings!$C$25)</f>
        <v/>
      </c>
      <c r="N2334" s="23">
        <f>IF(B2334="IT",L2334*Settings!$C$11+L2334*Settings!$C$12,M2334*Settings!$C$16+M2334*Settings!$C$17+L2334*Settings!$C$18+L2334*Settings!$C$19+L2334*Settings!$C$20+L2334*Settings!$C$21*Settings!$C$22)</f>
        <v/>
      </c>
      <c r="O2334" s="23">
        <f>IF(B2334="IT",J2334/Settings!$C$13,0)</f>
        <v/>
      </c>
      <c r="P2334" s="23">
        <f>L2334+N2334+O2334</f>
        <v/>
      </c>
    </row>
    <row r="2335">
      <c r="A2335" s="5" t="inlineStr">
        <is>
          <t>E03613</t>
        </is>
      </c>
      <c r="B2335" s="5" t="inlineStr">
        <is>
          <t>PL</t>
        </is>
      </c>
      <c r="C2335" s="5" t="inlineStr">
        <is>
          <t>Customer Service</t>
        </is>
      </c>
      <c r="D2335" s="5" t="inlineStr">
        <is>
          <t>L2</t>
        </is>
      </c>
      <c r="E2335" s="5" t="n">
        <v>1</v>
      </c>
      <c r="F2335" s="5" t="n">
        <v>17750</v>
      </c>
      <c r="G2335" s="41" t="n">
        <v>45822</v>
      </c>
      <c r="H2335" s="41" t="n">
        <v>46087</v>
      </c>
      <c r="I2335" s="42">
        <f>IF(H2335="",DATE(2099,12,31),H2335)</f>
        <v/>
      </c>
      <c r="J2335" s="23">
        <f>F2335*E2335</f>
        <v/>
      </c>
      <c r="K2335" s="23">
        <f>J2335*INDEX(Settings!$C$31:$C$36,MATCH(D2335,Settings!$B$31:$B$36,0))</f>
        <v/>
      </c>
      <c r="L2335" s="23">
        <f>J2335+K2335</f>
        <v/>
      </c>
      <c r="M2335" s="23">
        <f>MIN(L2335,Settings!$C$25)</f>
        <v/>
      </c>
      <c r="N2335" s="23">
        <f>IF(B2335="IT",L2335*Settings!$C$11+L2335*Settings!$C$12,M2335*Settings!$C$16+M2335*Settings!$C$17+L2335*Settings!$C$18+L2335*Settings!$C$19+L2335*Settings!$C$20+L2335*Settings!$C$21*Settings!$C$22)</f>
        <v/>
      </c>
      <c r="O2335" s="23">
        <f>IF(B2335="IT",J2335/Settings!$C$13,0)</f>
        <v/>
      </c>
      <c r="P2335" s="23">
        <f>L2335+N2335+O2335</f>
        <v/>
      </c>
    </row>
    <row r="2336">
      <c r="A2336" s="5" t="inlineStr">
        <is>
          <t>E03616</t>
        </is>
      </c>
      <c r="B2336" s="5" t="inlineStr">
        <is>
          <t>IT</t>
        </is>
      </c>
      <c r="C2336" s="5" t="inlineStr">
        <is>
          <t>HR</t>
        </is>
      </c>
      <c r="D2336" s="5" t="inlineStr">
        <is>
          <t>L1</t>
        </is>
      </c>
      <c r="E2336" s="5" t="n">
        <v>1</v>
      </c>
      <c r="F2336" s="5" t="n">
        <v>26600</v>
      </c>
      <c r="G2336" s="41" t="n">
        <v>43833</v>
      </c>
      <c r="H2336" s="41" t="n"/>
      <c r="I2336" s="42">
        <f>IF(H2336="",DATE(2099,12,31),H2336)</f>
        <v/>
      </c>
      <c r="J2336" s="23">
        <f>F2336*E2336</f>
        <v/>
      </c>
      <c r="K2336" s="23">
        <f>J2336*INDEX(Settings!$C$31:$C$36,MATCH(D2336,Settings!$B$31:$B$36,0))</f>
        <v/>
      </c>
      <c r="L2336" s="23">
        <f>J2336+K2336</f>
        <v/>
      </c>
      <c r="M2336" s="23">
        <f>MIN(L2336,Settings!$C$25)</f>
        <v/>
      </c>
      <c r="N2336" s="23">
        <f>IF(B2336="IT",L2336*Settings!$C$11+L2336*Settings!$C$12,M2336*Settings!$C$16+M2336*Settings!$C$17+L2336*Settings!$C$18+L2336*Settings!$C$19+L2336*Settings!$C$20+L2336*Settings!$C$21*Settings!$C$22)</f>
        <v/>
      </c>
      <c r="O2336" s="23">
        <f>IF(B2336="IT",J2336/Settings!$C$13,0)</f>
        <v/>
      </c>
      <c r="P2336" s="23">
        <f>L2336+N2336+O2336</f>
        <v/>
      </c>
    </row>
    <row r="2337">
      <c r="A2337" s="5" t="inlineStr">
        <is>
          <t>E03617</t>
        </is>
      </c>
      <c r="B2337" s="5" t="inlineStr">
        <is>
          <t>PL</t>
        </is>
      </c>
      <c r="C2337" s="5" t="inlineStr">
        <is>
          <t>Operations</t>
        </is>
      </c>
      <c r="D2337" s="5" t="inlineStr">
        <is>
          <t>L3</t>
        </is>
      </c>
      <c r="E2337" s="5" t="n">
        <v>1</v>
      </c>
      <c r="F2337" s="5" t="n">
        <v>33850</v>
      </c>
      <c r="G2337" s="41" t="n">
        <v>44928</v>
      </c>
      <c r="H2337" s="41" t="n"/>
      <c r="I2337" s="42">
        <f>IF(H2337="",DATE(2099,12,31),H2337)</f>
        <v/>
      </c>
      <c r="J2337" s="23">
        <f>F2337*E2337</f>
        <v/>
      </c>
      <c r="K2337" s="23">
        <f>J2337*INDEX(Settings!$C$31:$C$36,MATCH(D2337,Settings!$B$31:$B$36,0))</f>
        <v/>
      </c>
      <c r="L2337" s="23">
        <f>J2337+K2337</f>
        <v/>
      </c>
      <c r="M2337" s="23">
        <f>MIN(L2337,Settings!$C$25)</f>
        <v/>
      </c>
      <c r="N2337" s="23">
        <f>IF(B2337="IT",L2337*Settings!$C$11+L2337*Settings!$C$12,M2337*Settings!$C$16+M2337*Settings!$C$17+L2337*Settings!$C$18+L2337*Settings!$C$19+L2337*Settings!$C$20+L2337*Settings!$C$21*Settings!$C$22)</f>
        <v/>
      </c>
      <c r="O2337" s="23">
        <f>IF(B2337="IT",J2337/Settings!$C$13,0)</f>
        <v/>
      </c>
      <c r="P2337" s="23">
        <f>L2337+N2337+O2337</f>
        <v/>
      </c>
    </row>
    <row r="2338">
      <c r="A2338" s="5" t="inlineStr">
        <is>
          <t>E03618</t>
        </is>
      </c>
      <c r="B2338" s="5" t="inlineStr">
        <is>
          <t>IT</t>
        </is>
      </c>
      <c r="C2338" s="5" t="inlineStr">
        <is>
          <t>Sales</t>
        </is>
      </c>
      <c r="D2338" s="5" t="inlineStr">
        <is>
          <t>L2</t>
        </is>
      </c>
      <c r="E2338" s="5" t="n">
        <v>1</v>
      </c>
      <c r="F2338" s="5" t="n">
        <v>38400</v>
      </c>
      <c r="G2338" s="41" t="n">
        <v>45412</v>
      </c>
      <c r="H2338" s="41" t="n"/>
      <c r="I2338" s="42">
        <f>IF(H2338="",DATE(2099,12,31),H2338)</f>
        <v/>
      </c>
      <c r="J2338" s="23">
        <f>F2338*E2338</f>
        <v/>
      </c>
      <c r="K2338" s="23">
        <f>J2338*INDEX(Settings!$C$31:$C$36,MATCH(D2338,Settings!$B$31:$B$36,0))</f>
        <v/>
      </c>
      <c r="L2338" s="23">
        <f>J2338+K2338</f>
        <v/>
      </c>
      <c r="M2338" s="23">
        <f>MIN(L2338,Settings!$C$25)</f>
        <v/>
      </c>
      <c r="N2338" s="23">
        <f>IF(B2338="IT",L2338*Settings!$C$11+L2338*Settings!$C$12,M2338*Settings!$C$16+M2338*Settings!$C$17+L2338*Settings!$C$18+L2338*Settings!$C$19+L2338*Settings!$C$20+L2338*Settings!$C$21*Settings!$C$22)</f>
        <v/>
      </c>
      <c r="O2338" s="23">
        <f>IF(B2338="IT",J2338/Settings!$C$13,0)</f>
        <v/>
      </c>
      <c r="P2338" s="23">
        <f>L2338+N2338+O2338</f>
        <v/>
      </c>
    </row>
    <row r="2339">
      <c r="A2339" s="5" t="inlineStr">
        <is>
          <t>E03619</t>
        </is>
      </c>
      <c r="B2339" s="5" t="inlineStr">
        <is>
          <t>PL</t>
        </is>
      </c>
      <c r="C2339" s="5" t="inlineStr">
        <is>
          <t>HR</t>
        </is>
      </c>
      <c r="D2339" s="5" t="inlineStr">
        <is>
          <t>L3</t>
        </is>
      </c>
      <c r="E2339" s="5" t="n">
        <v>1</v>
      </c>
      <c r="F2339" s="5" t="n">
        <v>33650</v>
      </c>
      <c r="G2339" s="41" t="n">
        <v>45955</v>
      </c>
      <c r="H2339" s="41" t="n"/>
      <c r="I2339" s="42">
        <f>IF(H2339="",DATE(2099,12,31),H2339)</f>
        <v/>
      </c>
      <c r="J2339" s="23">
        <f>F2339*E2339</f>
        <v/>
      </c>
      <c r="K2339" s="23">
        <f>J2339*INDEX(Settings!$C$31:$C$36,MATCH(D2339,Settings!$B$31:$B$36,0))</f>
        <v/>
      </c>
      <c r="L2339" s="23">
        <f>J2339+K2339</f>
        <v/>
      </c>
      <c r="M2339" s="23">
        <f>MIN(L2339,Settings!$C$25)</f>
        <v/>
      </c>
      <c r="N2339" s="23">
        <f>IF(B2339="IT",L2339*Settings!$C$11+L2339*Settings!$C$12,M2339*Settings!$C$16+M2339*Settings!$C$17+L2339*Settings!$C$18+L2339*Settings!$C$19+L2339*Settings!$C$20+L2339*Settings!$C$21*Settings!$C$22)</f>
        <v/>
      </c>
      <c r="O2339" s="23">
        <f>IF(B2339="IT",J2339/Settings!$C$13,0)</f>
        <v/>
      </c>
      <c r="P2339" s="23">
        <f>L2339+N2339+O2339</f>
        <v/>
      </c>
    </row>
    <row r="2340">
      <c r="A2340" s="5" t="inlineStr">
        <is>
          <t>E03620</t>
        </is>
      </c>
      <c r="B2340" s="5" t="inlineStr">
        <is>
          <t>PL</t>
        </is>
      </c>
      <c r="C2340" s="5" t="inlineStr">
        <is>
          <t>Finance</t>
        </is>
      </c>
      <c r="D2340" s="5" t="inlineStr">
        <is>
          <t>L5</t>
        </is>
      </c>
      <c r="E2340" s="5" t="n">
        <v>1</v>
      </c>
      <c r="F2340" s="5" t="n">
        <v>75850</v>
      </c>
      <c r="G2340" s="41" t="n">
        <v>42199</v>
      </c>
      <c r="H2340" s="41" t="n"/>
      <c r="I2340" s="42">
        <f>IF(H2340="",DATE(2099,12,31),H2340)</f>
        <v/>
      </c>
      <c r="J2340" s="23">
        <f>F2340*E2340</f>
        <v/>
      </c>
      <c r="K2340" s="23">
        <f>J2340*INDEX(Settings!$C$31:$C$36,MATCH(D2340,Settings!$B$31:$B$36,0))</f>
        <v/>
      </c>
      <c r="L2340" s="23">
        <f>J2340+K2340</f>
        <v/>
      </c>
      <c r="M2340" s="23">
        <f>MIN(L2340,Settings!$C$25)</f>
        <v/>
      </c>
      <c r="N2340" s="23">
        <f>IF(B2340="IT",L2340*Settings!$C$11+L2340*Settings!$C$12,M2340*Settings!$C$16+M2340*Settings!$C$17+L2340*Settings!$C$18+L2340*Settings!$C$19+L2340*Settings!$C$20+L2340*Settings!$C$21*Settings!$C$22)</f>
        <v/>
      </c>
      <c r="O2340" s="23">
        <f>IF(B2340="IT",J2340/Settings!$C$13,0)</f>
        <v/>
      </c>
      <c r="P2340" s="23">
        <f>L2340+N2340+O2340</f>
        <v/>
      </c>
    </row>
    <row r="2341">
      <c r="A2341" s="5" t="inlineStr">
        <is>
          <t>E03621</t>
        </is>
      </c>
      <c r="B2341" s="5" t="inlineStr">
        <is>
          <t>IT</t>
        </is>
      </c>
      <c r="C2341" s="5" t="inlineStr">
        <is>
          <t>Operations</t>
        </is>
      </c>
      <c r="D2341" s="5" t="inlineStr">
        <is>
          <t>L2</t>
        </is>
      </c>
      <c r="E2341" s="5" t="n">
        <v>1</v>
      </c>
      <c r="F2341" s="5" t="n">
        <v>33450</v>
      </c>
      <c r="G2341" s="41" t="n">
        <v>46132</v>
      </c>
      <c r="H2341" s="41" t="n"/>
      <c r="I2341" s="42">
        <f>IF(H2341="",DATE(2099,12,31),H2341)</f>
        <v/>
      </c>
      <c r="J2341" s="23">
        <f>F2341*E2341</f>
        <v/>
      </c>
      <c r="K2341" s="23">
        <f>J2341*INDEX(Settings!$C$31:$C$36,MATCH(D2341,Settings!$B$31:$B$36,0))</f>
        <v/>
      </c>
      <c r="L2341" s="23">
        <f>J2341+K2341</f>
        <v/>
      </c>
      <c r="M2341" s="23">
        <f>MIN(L2341,Settings!$C$25)</f>
        <v/>
      </c>
      <c r="N2341" s="23">
        <f>IF(B2341="IT",L2341*Settings!$C$11+L2341*Settings!$C$12,M2341*Settings!$C$16+M2341*Settings!$C$17+L2341*Settings!$C$18+L2341*Settings!$C$19+L2341*Settings!$C$20+L2341*Settings!$C$21*Settings!$C$22)</f>
        <v/>
      </c>
      <c r="O2341" s="23">
        <f>IF(B2341="IT",J2341/Settings!$C$13,0)</f>
        <v/>
      </c>
      <c r="P2341" s="23">
        <f>L2341+N2341+O2341</f>
        <v/>
      </c>
    </row>
    <row r="2342">
      <c r="A2342" s="5" t="inlineStr">
        <is>
          <t>E03622</t>
        </is>
      </c>
      <c r="B2342" s="5" t="inlineStr">
        <is>
          <t>IT</t>
        </is>
      </c>
      <c r="C2342" s="5" t="inlineStr">
        <is>
          <t>Customer Service</t>
        </is>
      </c>
      <c r="D2342" s="5" t="inlineStr">
        <is>
          <t>L3</t>
        </is>
      </c>
      <c r="E2342" s="5" t="n">
        <v>0.8</v>
      </c>
      <c r="F2342" s="5" t="n">
        <v>38850</v>
      </c>
      <c r="G2342" s="41" t="n">
        <v>43544</v>
      </c>
      <c r="H2342" s="41" t="n"/>
      <c r="I2342" s="42">
        <f>IF(H2342="",DATE(2099,12,31),H2342)</f>
        <v/>
      </c>
      <c r="J2342" s="23">
        <f>F2342*E2342</f>
        <v/>
      </c>
      <c r="K2342" s="23">
        <f>J2342*INDEX(Settings!$C$31:$C$36,MATCH(D2342,Settings!$B$31:$B$36,0))</f>
        <v/>
      </c>
      <c r="L2342" s="23">
        <f>J2342+K2342</f>
        <v/>
      </c>
      <c r="M2342" s="23">
        <f>MIN(L2342,Settings!$C$25)</f>
        <v/>
      </c>
      <c r="N2342" s="23">
        <f>IF(B2342="IT",L2342*Settings!$C$11+L2342*Settings!$C$12,M2342*Settings!$C$16+M2342*Settings!$C$17+L2342*Settings!$C$18+L2342*Settings!$C$19+L2342*Settings!$C$20+L2342*Settings!$C$21*Settings!$C$22)</f>
        <v/>
      </c>
      <c r="O2342" s="23">
        <f>IF(B2342="IT",J2342/Settings!$C$13,0)</f>
        <v/>
      </c>
      <c r="P2342" s="23">
        <f>L2342+N2342+O2342</f>
        <v/>
      </c>
    </row>
    <row r="2343">
      <c r="A2343" s="5" t="inlineStr">
        <is>
          <t>E03624</t>
        </is>
      </c>
      <c r="B2343" s="5" t="inlineStr">
        <is>
          <t>PL</t>
        </is>
      </c>
      <c r="C2343" s="5" t="inlineStr">
        <is>
          <t>Finance</t>
        </is>
      </c>
      <c r="D2343" s="5" t="inlineStr">
        <is>
          <t>L3</t>
        </is>
      </c>
      <c r="E2343" s="5" t="n">
        <v>1</v>
      </c>
      <c r="F2343" s="5" t="n">
        <v>34300</v>
      </c>
      <c r="G2343" s="41" t="n">
        <v>46078</v>
      </c>
      <c r="H2343" s="41" t="n"/>
      <c r="I2343" s="42">
        <f>IF(H2343="",DATE(2099,12,31),H2343)</f>
        <v/>
      </c>
      <c r="J2343" s="23">
        <f>F2343*E2343</f>
        <v/>
      </c>
      <c r="K2343" s="23">
        <f>J2343*INDEX(Settings!$C$31:$C$36,MATCH(D2343,Settings!$B$31:$B$36,0))</f>
        <v/>
      </c>
      <c r="L2343" s="23">
        <f>J2343+K2343</f>
        <v/>
      </c>
      <c r="M2343" s="23">
        <f>MIN(L2343,Settings!$C$25)</f>
        <v/>
      </c>
      <c r="N2343" s="23">
        <f>IF(B2343="IT",L2343*Settings!$C$11+L2343*Settings!$C$12,M2343*Settings!$C$16+M2343*Settings!$C$17+L2343*Settings!$C$18+L2343*Settings!$C$19+L2343*Settings!$C$20+L2343*Settings!$C$21*Settings!$C$22)</f>
        <v/>
      </c>
      <c r="O2343" s="23">
        <f>IF(B2343="IT",J2343/Settings!$C$13,0)</f>
        <v/>
      </c>
      <c r="P2343" s="23">
        <f>L2343+N2343+O2343</f>
        <v/>
      </c>
    </row>
    <row r="2344">
      <c r="A2344" s="5" t="inlineStr">
        <is>
          <t>E03625</t>
        </is>
      </c>
      <c r="B2344" s="5" t="inlineStr">
        <is>
          <t>PL</t>
        </is>
      </c>
      <c r="C2344" s="5" t="inlineStr">
        <is>
          <t>Sales</t>
        </is>
      </c>
      <c r="D2344" s="5" t="inlineStr">
        <is>
          <t>L2</t>
        </is>
      </c>
      <c r="E2344" s="5" t="n">
        <v>1</v>
      </c>
      <c r="F2344" s="5" t="n">
        <v>26000</v>
      </c>
      <c r="G2344" s="41" t="n">
        <v>44033</v>
      </c>
      <c r="H2344" s="41" t="n"/>
      <c r="I2344" s="42">
        <f>IF(H2344="",DATE(2099,12,31),H2344)</f>
        <v/>
      </c>
      <c r="J2344" s="23">
        <f>F2344*E2344</f>
        <v/>
      </c>
      <c r="K2344" s="23">
        <f>J2344*INDEX(Settings!$C$31:$C$36,MATCH(D2344,Settings!$B$31:$B$36,0))</f>
        <v/>
      </c>
      <c r="L2344" s="23">
        <f>J2344+K2344</f>
        <v/>
      </c>
      <c r="M2344" s="23">
        <f>MIN(L2344,Settings!$C$25)</f>
        <v/>
      </c>
      <c r="N2344" s="23">
        <f>IF(B2344="IT",L2344*Settings!$C$11+L2344*Settings!$C$12,M2344*Settings!$C$16+M2344*Settings!$C$17+L2344*Settings!$C$18+L2344*Settings!$C$19+L2344*Settings!$C$20+L2344*Settings!$C$21*Settings!$C$22)</f>
        <v/>
      </c>
      <c r="O2344" s="23">
        <f>IF(B2344="IT",J2344/Settings!$C$13,0)</f>
        <v/>
      </c>
      <c r="P2344" s="23">
        <f>L2344+N2344+O2344</f>
        <v/>
      </c>
    </row>
    <row r="2345">
      <c r="A2345" s="5" t="inlineStr">
        <is>
          <t>E03626</t>
        </is>
      </c>
      <c r="B2345" s="5" t="inlineStr">
        <is>
          <t>IT</t>
        </is>
      </c>
      <c r="C2345" s="5" t="inlineStr">
        <is>
          <t>Customer Service</t>
        </is>
      </c>
      <c r="D2345" s="5" t="inlineStr">
        <is>
          <t>L1</t>
        </is>
      </c>
      <c r="E2345" s="5" t="n">
        <v>1</v>
      </c>
      <c r="F2345" s="5" t="n">
        <v>25550</v>
      </c>
      <c r="G2345" s="41" t="n">
        <v>44230</v>
      </c>
      <c r="H2345" s="41" t="n"/>
      <c r="I2345" s="42">
        <f>IF(H2345="",DATE(2099,12,31),H2345)</f>
        <v/>
      </c>
      <c r="J2345" s="23">
        <f>F2345*E2345</f>
        <v/>
      </c>
      <c r="K2345" s="23">
        <f>J2345*INDEX(Settings!$C$31:$C$36,MATCH(D2345,Settings!$B$31:$B$36,0))</f>
        <v/>
      </c>
      <c r="L2345" s="23">
        <f>J2345+K2345</f>
        <v/>
      </c>
      <c r="M2345" s="23">
        <f>MIN(L2345,Settings!$C$25)</f>
        <v/>
      </c>
      <c r="N2345" s="23">
        <f>IF(B2345="IT",L2345*Settings!$C$11+L2345*Settings!$C$12,M2345*Settings!$C$16+M2345*Settings!$C$17+L2345*Settings!$C$18+L2345*Settings!$C$19+L2345*Settings!$C$20+L2345*Settings!$C$21*Settings!$C$22)</f>
        <v/>
      </c>
      <c r="O2345" s="23">
        <f>IF(B2345="IT",J2345/Settings!$C$13,0)</f>
        <v/>
      </c>
      <c r="P2345" s="23">
        <f>L2345+N2345+O2345</f>
        <v/>
      </c>
    </row>
    <row r="2346">
      <c r="A2346" s="5" t="inlineStr">
        <is>
          <t>E03627</t>
        </is>
      </c>
      <c r="B2346" s="5" t="inlineStr">
        <is>
          <t>IT</t>
        </is>
      </c>
      <c r="C2346" s="5" t="inlineStr">
        <is>
          <t>Tech</t>
        </is>
      </c>
      <c r="D2346" s="5" t="inlineStr">
        <is>
          <t>L1</t>
        </is>
      </c>
      <c r="E2346" s="5" t="n">
        <v>1</v>
      </c>
      <c r="F2346" s="5" t="n">
        <v>31050</v>
      </c>
      <c r="G2346" s="41" t="n">
        <v>45357</v>
      </c>
      <c r="H2346" s="41" t="n"/>
      <c r="I2346" s="42">
        <f>IF(H2346="",DATE(2099,12,31),H2346)</f>
        <v/>
      </c>
      <c r="J2346" s="23">
        <f>F2346*E2346</f>
        <v/>
      </c>
      <c r="K2346" s="23">
        <f>J2346*INDEX(Settings!$C$31:$C$36,MATCH(D2346,Settings!$B$31:$B$36,0))</f>
        <v/>
      </c>
      <c r="L2346" s="23">
        <f>J2346+K2346</f>
        <v/>
      </c>
      <c r="M2346" s="23">
        <f>MIN(L2346,Settings!$C$25)</f>
        <v/>
      </c>
      <c r="N2346" s="23">
        <f>IF(B2346="IT",L2346*Settings!$C$11+L2346*Settings!$C$12,M2346*Settings!$C$16+M2346*Settings!$C$17+L2346*Settings!$C$18+L2346*Settings!$C$19+L2346*Settings!$C$20+L2346*Settings!$C$21*Settings!$C$22)</f>
        <v/>
      </c>
      <c r="O2346" s="23">
        <f>IF(B2346="IT",J2346/Settings!$C$13,0)</f>
        <v/>
      </c>
      <c r="P2346" s="23">
        <f>L2346+N2346+O2346</f>
        <v/>
      </c>
    </row>
    <row r="2347">
      <c r="A2347" s="5" t="inlineStr">
        <is>
          <t>E03628</t>
        </is>
      </c>
      <c r="B2347" s="5" t="inlineStr">
        <is>
          <t>IT</t>
        </is>
      </c>
      <c r="C2347" s="5" t="inlineStr">
        <is>
          <t>Customer Service</t>
        </is>
      </c>
      <c r="D2347" s="5" t="inlineStr">
        <is>
          <t>L5</t>
        </is>
      </c>
      <c r="E2347" s="5" t="n">
        <v>1</v>
      </c>
      <c r="F2347" s="5" t="n">
        <v>72750</v>
      </c>
      <c r="G2347" s="41" t="n">
        <v>44940</v>
      </c>
      <c r="H2347" s="41" t="n"/>
      <c r="I2347" s="42">
        <f>IF(H2347="",DATE(2099,12,31),H2347)</f>
        <v/>
      </c>
      <c r="J2347" s="23">
        <f>F2347*E2347</f>
        <v/>
      </c>
      <c r="K2347" s="23">
        <f>J2347*INDEX(Settings!$C$31:$C$36,MATCH(D2347,Settings!$B$31:$B$36,0))</f>
        <v/>
      </c>
      <c r="L2347" s="23">
        <f>J2347+K2347</f>
        <v/>
      </c>
      <c r="M2347" s="23">
        <f>MIN(L2347,Settings!$C$25)</f>
        <v/>
      </c>
      <c r="N2347" s="23">
        <f>IF(B2347="IT",L2347*Settings!$C$11+L2347*Settings!$C$12,M2347*Settings!$C$16+M2347*Settings!$C$17+L2347*Settings!$C$18+L2347*Settings!$C$19+L2347*Settings!$C$20+L2347*Settings!$C$21*Settings!$C$22)</f>
        <v/>
      </c>
      <c r="O2347" s="23">
        <f>IF(B2347="IT",J2347/Settings!$C$13,0)</f>
        <v/>
      </c>
      <c r="P2347" s="23">
        <f>L2347+N2347+O2347</f>
        <v/>
      </c>
    </row>
    <row r="2348">
      <c r="A2348" s="5" t="inlineStr">
        <is>
          <t>E03629</t>
        </is>
      </c>
      <c r="B2348" s="5" t="inlineStr">
        <is>
          <t>PL</t>
        </is>
      </c>
      <c r="C2348" s="5" t="inlineStr">
        <is>
          <t>Tech</t>
        </is>
      </c>
      <c r="D2348" s="5" t="inlineStr">
        <is>
          <t>L2</t>
        </is>
      </c>
      <c r="E2348" s="5" t="n">
        <v>1</v>
      </c>
      <c r="F2348" s="5" t="n">
        <v>33100</v>
      </c>
      <c r="G2348" s="41" t="n">
        <v>45513</v>
      </c>
      <c r="H2348" s="41" t="n"/>
      <c r="I2348" s="42">
        <f>IF(H2348="",DATE(2099,12,31),H2348)</f>
        <v/>
      </c>
      <c r="J2348" s="23">
        <f>F2348*E2348</f>
        <v/>
      </c>
      <c r="K2348" s="23">
        <f>J2348*INDEX(Settings!$C$31:$C$36,MATCH(D2348,Settings!$B$31:$B$36,0))</f>
        <v/>
      </c>
      <c r="L2348" s="23">
        <f>J2348+K2348</f>
        <v/>
      </c>
      <c r="M2348" s="23">
        <f>MIN(L2348,Settings!$C$25)</f>
        <v/>
      </c>
      <c r="N2348" s="23">
        <f>IF(B2348="IT",L2348*Settings!$C$11+L2348*Settings!$C$12,M2348*Settings!$C$16+M2348*Settings!$C$17+L2348*Settings!$C$18+L2348*Settings!$C$19+L2348*Settings!$C$20+L2348*Settings!$C$21*Settings!$C$22)</f>
        <v/>
      </c>
      <c r="O2348" s="23">
        <f>IF(B2348="IT",J2348/Settings!$C$13,0)</f>
        <v/>
      </c>
      <c r="P2348" s="23">
        <f>L2348+N2348+O2348</f>
        <v/>
      </c>
    </row>
    <row r="2349">
      <c r="A2349" s="5" t="inlineStr">
        <is>
          <t>E03630</t>
        </is>
      </c>
      <c r="B2349" s="5" t="inlineStr">
        <is>
          <t>PL</t>
        </is>
      </c>
      <c r="C2349" s="5" t="inlineStr">
        <is>
          <t>Operations</t>
        </is>
      </c>
      <c r="D2349" s="5" t="inlineStr">
        <is>
          <t>L1</t>
        </is>
      </c>
      <c r="E2349" s="5" t="n">
        <v>1</v>
      </c>
      <c r="F2349" s="5" t="n">
        <v>24050</v>
      </c>
      <c r="G2349" s="41" t="n">
        <v>45355</v>
      </c>
      <c r="H2349" s="41" t="n"/>
      <c r="I2349" s="42">
        <f>IF(H2349="",DATE(2099,12,31),H2349)</f>
        <v/>
      </c>
      <c r="J2349" s="23">
        <f>F2349*E2349</f>
        <v/>
      </c>
      <c r="K2349" s="23">
        <f>J2349*INDEX(Settings!$C$31:$C$36,MATCH(D2349,Settings!$B$31:$B$36,0))</f>
        <v/>
      </c>
      <c r="L2349" s="23">
        <f>J2349+K2349</f>
        <v/>
      </c>
      <c r="M2349" s="23">
        <f>MIN(L2349,Settings!$C$25)</f>
        <v/>
      </c>
      <c r="N2349" s="23">
        <f>IF(B2349="IT",L2349*Settings!$C$11+L2349*Settings!$C$12,M2349*Settings!$C$16+M2349*Settings!$C$17+L2349*Settings!$C$18+L2349*Settings!$C$19+L2349*Settings!$C$20+L2349*Settings!$C$21*Settings!$C$22)</f>
        <v/>
      </c>
      <c r="O2349" s="23">
        <f>IF(B2349="IT",J2349/Settings!$C$13,0)</f>
        <v/>
      </c>
      <c r="P2349" s="23">
        <f>L2349+N2349+O2349</f>
        <v/>
      </c>
    </row>
    <row r="2350">
      <c r="A2350" s="5" t="inlineStr">
        <is>
          <t>E03632</t>
        </is>
      </c>
      <c r="B2350" s="5" t="inlineStr">
        <is>
          <t>IT</t>
        </is>
      </c>
      <c r="C2350" s="5" t="inlineStr">
        <is>
          <t>Customer Service</t>
        </is>
      </c>
      <c r="D2350" s="5" t="inlineStr">
        <is>
          <t>L2</t>
        </is>
      </c>
      <c r="E2350" s="5" t="n">
        <v>1</v>
      </c>
      <c r="F2350" s="5" t="n">
        <v>27650</v>
      </c>
      <c r="G2350" s="41" t="n">
        <v>45206</v>
      </c>
      <c r="H2350" s="41" t="n"/>
      <c r="I2350" s="42">
        <f>IF(H2350="",DATE(2099,12,31),H2350)</f>
        <v/>
      </c>
      <c r="J2350" s="23">
        <f>F2350*E2350</f>
        <v/>
      </c>
      <c r="K2350" s="23">
        <f>J2350*INDEX(Settings!$C$31:$C$36,MATCH(D2350,Settings!$B$31:$B$36,0))</f>
        <v/>
      </c>
      <c r="L2350" s="23">
        <f>J2350+K2350</f>
        <v/>
      </c>
      <c r="M2350" s="23">
        <f>MIN(L2350,Settings!$C$25)</f>
        <v/>
      </c>
      <c r="N2350" s="23">
        <f>IF(B2350="IT",L2350*Settings!$C$11+L2350*Settings!$C$12,M2350*Settings!$C$16+M2350*Settings!$C$17+L2350*Settings!$C$18+L2350*Settings!$C$19+L2350*Settings!$C$20+L2350*Settings!$C$21*Settings!$C$22)</f>
        <v/>
      </c>
      <c r="O2350" s="23">
        <f>IF(B2350="IT",J2350/Settings!$C$13,0)</f>
        <v/>
      </c>
      <c r="P2350" s="23">
        <f>L2350+N2350+O2350</f>
        <v/>
      </c>
    </row>
    <row r="2351">
      <c r="A2351" s="5" t="inlineStr">
        <is>
          <t>E03633</t>
        </is>
      </c>
      <c r="B2351" s="5" t="inlineStr">
        <is>
          <t>PL</t>
        </is>
      </c>
      <c r="C2351" s="5" t="inlineStr">
        <is>
          <t>Customer Service</t>
        </is>
      </c>
      <c r="D2351" s="5" t="inlineStr">
        <is>
          <t>L2</t>
        </is>
      </c>
      <c r="E2351" s="5" t="n">
        <v>1</v>
      </c>
      <c r="F2351" s="5" t="n">
        <v>23600</v>
      </c>
      <c r="G2351" s="41" t="n">
        <v>45537</v>
      </c>
      <c r="H2351" s="41" t="n"/>
      <c r="I2351" s="42">
        <f>IF(H2351="",DATE(2099,12,31),H2351)</f>
        <v/>
      </c>
      <c r="J2351" s="23">
        <f>F2351*E2351</f>
        <v/>
      </c>
      <c r="K2351" s="23">
        <f>J2351*INDEX(Settings!$C$31:$C$36,MATCH(D2351,Settings!$B$31:$B$36,0))</f>
        <v/>
      </c>
      <c r="L2351" s="23">
        <f>J2351+K2351</f>
        <v/>
      </c>
      <c r="M2351" s="23">
        <f>MIN(L2351,Settings!$C$25)</f>
        <v/>
      </c>
      <c r="N2351" s="23">
        <f>IF(B2351="IT",L2351*Settings!$C$11+L2351*Settings!$C$12,M2351*Settings!$C$16+M2351*Settings!$C$17+L2351*Settings!$C$18+L2351*Settings!$C$19+L2351*Settings!$C$20+L2351*Settings!$C$21*Settings!$C$22)</f>
        <v/>
      </c>
      <c r="O2351" s="23">
        <f>IF(B2351="IT",J2351/Settings!$C$13,0)</f>
        <v/>
      </c>
      <c r="P2351" s="23">
        <f>L2351+N2351+O2351</f>
        <v/>
      </c>
    </row>
    <row r="2352">
      <c r="A2352" s="5" t="inlineStr">
        <is>
          <t>E03634</t>
        </is>
      </c>
      <c r="B2352" s="5" t="inlineStr">
        <is>
          <t>IT</t>
        </is>
      </c>
      <c r="C2352" s="5" t="inlineStr">
        <is>
          <t>Customer Service</t>
        </is>
      </c>
      <c r="D2352" s="5" t="inlineStr">
        <is>
          <t>L3</t>
        </is>
      </c>
      <c r="E2352" s="5" t="n">
        <v>1</v>
      </c>
      <c r="F2352" s="5" t="n">
        <v>39650</v>
      </c>
      <c r="G2352" s="41" t="n">
        <v>41196</v>
      </c>
      <c r="H2352" s="41" t="n"/>
      <c r="I2352" s="42">
        <f>IF(H2352="",DATE(2099,12,31),H2352)</f>
        <v/>
      </c>
      <c r="J2352" s="23">
        <f>F2352*E2352</f>
        <v/>
      </c>
      <c r="K2352" s="23">
        <f>J2352*INDEX(Settings!$C$31:$C$36,MATCH(D2352,Settings!$B$31:$B$36,0))</f>
        <v/>
      </c>
      <c r="L2352" s="23">
        <f>J2352+K2352</f>
        <v/>
      </c>
      <c r="M2352" s="23">
        <f>MIN(L2352,Settings!$C$25)</f>
        <v/>
      </c>
      <c r="N2352" s="23">
        <f>IF(B2352="IT",L2352*Settings!$C$11+L2352*Settings!$C$12,M2352*Settings!$C$16+M2352*Settings!$C$17+L2352*Settings!$C$18+L2352*Settings!$C$19+L2352*Settings!$C$20+L2352*Settings!$C$21*Settings!$C$22)</f>
        <v/>
      </c>
      <c r="O2352" s="23">
        <f>IF(B2352="IT",J2352/Settings!$C$13,0)</f>
        <v/>
      </c>
      <c r="P2352" s="23">
        <f>L2352+N2352+O2352</f>
        <v/>
      </c>
    </row>
    <row r="2353">
      <c r="A2353" s="5" t="inlineStr">
        <is>
          <t>E03635</t>
        </is>
      </c>
      <c r="B2353" s="5" t="inlineStr">
        <is>
          <t>IT</t>
        </is>
      </c>
      <c r="C2353" s="5" t="inlineStr">
        <is>
          <t>Operations</t>
        </is>
      </c>
      <c r="D2353" s="5" t="inlineStr">
        <is>
          <t>L2</t>
        </is>
      </c>
      <c r="E2353" s="5" t="n">
        <v>1</v>
      </c>
      <c r="F2353" s="5" t="n">
        <v>29650</v>
      </c>
      <c r="G2353" s="41" t="n">
        <v>45559</v>
      </c>
      <c r="H2353" s="41" t="n"/>
      <c r="I2353" s="42">
        <f>IF(H2353="",DATE(2099,12,31),H2353)</f>
        <v/>
      </c>
      <c r="J2353" s="23">
        <f>F2353*E2353</f>
        <v/>
      </c>
      <c r="K2353" s="23">
        <f>J2353*INDEX(Settings!$C$31:$C$36,MATCH(D2353,Settings!$B$31:$B$36,0))</f>
        <v/>
      </c>
      <c r="L2353" s="23">
        <f>J2353+K2353</f>
        <v/>
      </c>
      <c r="M2353" s="23">
        <f>MIN(L2353,Settings!$C$25)</f>
        <v/>
      </c>
      <c r="N2353" s="23">
        <f>IF(B2353="IT",L2353*Settings!$C$11+L2353*Settings!$C$12,M2353*Settings!$C$16+M2353*Settings!$C$17+L2353*Settings!$C$18+L2353*Settings!$C$19+L2353*Settings!$C$20+L2353*Settings!$C$21*Settings!$C$22)</f>
        <v/>
      </c>
      <c r="O2353" s="23">
        <f>IF(B2353="IT",J2353/Settings!$C$13,0)</f>
        <v/>
      </c>
      <c r="P2353" s="23">
        <f>L2353+N2353+O2353</f>
        <v/>
      </c>
    </row>
    <row r="2354">
      <c r="A2354" s="5" t="inlineStr">
        <is>
          <t>E03636</t>
        </is>
      </c>
      <c r="B2354" s="5" t="inlineStr">
        <is>
          <t>PL</t>
        </is>
      </c>
      <c r="C2354" s="5" t="inlineStr">
        <is>
          <t>Tech</t>
        </is>
      </c>
      <c r="D2354" s="5" t="inlineStr">
        <is>
          <t>L3</t>
        </is>
      </c>
      <c r="E2354" s="5" t="n">
        <v>1</v>
      </c>
      <c r="F2354" s="5" t="n">
        <v>41600</v>
      </c>
      <c r="G2354" s="41" t="n">
        <v>46123</v>
      </c>
      <c r="H2354" s="41" t="n"/>
      <c r="I2354" s="42">
        <f>IF(H2354="",DATE(2099,12,31),H2354)</f>
        <v/>
      </c>
      <c r="J2354" s="23">
        <f>F2354*E2354</f>
        <v/>
      </c>
      <c r="K2354" s="23">
        <f>J2354*INDEX(Settings!$C$31:$C$36,MATCH(D2354,Settings!$B$31:$B$36,0))</f>
        <v/>
      </c>
      <c r="L2354" s="23">
        <f>J2354+K2354</f>
        <v/>
      </c>
      <c r="M2354" s="23">
        <f>MIN(L2354,Settings!$C$25)</f>
        <v/>
      </c>
      <c r="N2354" s="23">
        <f>IF(B2354="IT",L2354*Settings!$C$11+L2354*Settings!$C$12,M2354*Settings!$C$16+M2354*Settings!$C$17+L2354*Settings!$C$18+L2354*Settings!$C$19+L2354*Settings!$C$20+L2354*Settings!$C$21*Settings!$C$22)</f>
        <v/>
      </c>
      <c r="O2354" s="23">
        <f>IF(B2354="IT",J2354/Settings!$C$13,0)</f>
        <v/>
      </c>
      <c r="P2354" s="23">
        <f>L2354+N2354+O2354</f>
        <v/>
      </c>
    </row>
    <row r="2355">
      <c r="A2355" s="5" t="inlineStr">
        <is>
          <t>E03638</t>
        </is>
      </c>
      <c r="B2355" s="5" t="inlineStr">
        <is>
          <t>PL</t>
        </is>
      </c>
      <c r="C2355" s="5" t="inlineStr">
        <is>
          <t>Tech</t>
        </is>
      </c>
      <c r="D2355" s="5" t="inlineStr">
        <is>
          <t>L4</t>
        </is>
      </c>
      <c r="E2355" s="5" t="n">
        <v>1</v>
      </c>
      <c r="F2355" s="5" t="n">
        <v>61800</v>
      </c>
      <c r="G2355" s="41" t="n">
        <v>44876</v>
      </c>
      <c r="H2355" s="41" t="n"/>
      <c r="I2355" s="42">
        <f>IF(H2355="",DATE(2099,12,31),H2355)</f>
        <v/>
      </c>
      <c r="J2355" s="23">
        <f>F2355*E2355</f>
        <v/>
      </c>
      <c r="K2355" s="23">
        <f>J2355*INDEX(Settings!$C$31:$C$36,MATCH(D2355,Settings!$B$31:$B$36,0))</f>
        <v/>
      </c>
      <c r="L2355" s="23">
        <f>J2355+K2355</f>
        <v/>
      </c>
      <c r="M2355" s="23">
        <f>MIN(L2355,Settings!$C$25)</f>
        <v/>
      </c>
      <c r="N2355" s="23">
        <f>IF(B2355="IT",L2355*Settings!$C$11+L2355*Settings!$C$12,M2355*Settings!$C$16+M2355*Settings!$C$17+L2355*Settings!$C$18+L2355*Settings!$C$19+L2355*Settings!$C$20+L2355*Settings!$C$21*Settings!$C$22)</f>
        <v/>
      </c>
      <c r="O2355" s="23">
        <f>IF(B2355="IT",J2355/Settings!$C$13,0)</f>
        <v/>
      </c>
      <c r="P2355" s="23">
        <f>L2355+N2355+O2355</f>
        <v/>
      </c>
    </row>
    <row r="2356">
      <c r="A2356" s="5" t="inlineStr">
        <is>
          <t>E03639</t>
        </is>
      </c>
      <c r="B2356" s="5" t="inlineStr">
        <is>
          <t>IT</t>
        </is>
      </c>
      <c r="C2356" s="5" t="inlineStr">
        <is>
          <t>Customer Service</t>
        </is>
      </c>
      <c r="D2356" s="5" t="inlineStr">
        <is>
          <t>L1</t>
        </is>
      </c>
      <c r="E2356" s="5" t="n">
        <v>1</v>
      </c>
      <c r="F2356" s="5" t="n">
        <v>23200</v>
      </c>
      <c r="G2356" s="41" t="n">
        <v>44845</v>
      </c>
      <c r="H2356" s="41" t="n"/>
      <c r="I2356" s="42">
        <f>IF(H2356="",DATE(2099,12,31),H2356)</f>
        <v/>
      </c>
      <c r="J2356" s="23">
        <f>F2356*E2356</f>
        <v/>
      </c>
      <c r="K2356" s="23">
        <f>J2356*INDEX(Settings!$C$31:$C$36,MATCH(D2356,Settings!$B$31:$B$36,0))</f>
        <v/>
      </c>
      <c r="L2356" s="23">
        <f>J2356+K2356</f>
        <v/>
      </c>
      <c r="M2356" s="23">
        <f>MIN(L2356,Settings!$C$25)</f>
        <v/>
      </c>
      <c r="N2356" s="23">
        <f>IF(B2356="IT",L2356*Settings!$C$11+L2356*Settings!$C$12,M2356*Settings!$C$16+M2356*Settings!$C$17+L2356*Settings!$C$18+L2356*Settings!$C$19+L2356*Settings!$C$20+L2356*Settings!$C$21*Settings!$C$22)</f>
        <v/>
      </c>
      <c r="O2356" s="23">
        <f>IF(B2356="IT",J2356/Settings!$C$13,0)</f>
        <v/>
      </c>
      <c r="P2356" s="23">
        <f>L2356+N2356+O2356</f>
        <v/>
      </c>
    </row>
    <row r="2357">
      <c r="A2357" s="5" t="inlineStr">
        <is>
          <t>E03640</t>
        </is>
      </c>
      <c r="B2357" s="5" t="inlineStr">
        <is>
          <t>IT</t>
        </is>
      </c>
      <c r="C2357" s="5" t="inlineStr">
        <is>
          <t>Sales</t>
        </is>
      </c>
      <c r="D2357" s="5" t="inlineStr">
        <is>
          <t>L6</t>
        </is>
      </c>
      <c r="E2357" s="5" t="n">
        <v>1</v>
      </c>
      <c r="F2357" s="5" t="n">
        <v>102800</v>
      </c>
      <c r="G2357" s="41" t="n">
        <v>45854</v>
      </c>
      <c r="H2357" s="41" t="n"/>
      <c r="I2357" s="42">
        <f>IF(H2357="",DATE(2099,12,31),H2357)</f>
        <v/>
      </c>
      <c r="J2357" s="23">
        <f>F2357*E2357</f>
        <v/>
      </c>
      <c r="K2357" s="23">
        <f>J2357*INDEX(Settings!$C$31:$C$36,MATCH(D2357,Settings!$B$31:$B$36,0))</f>
        <v/>
      </c>
      <c r="L2357" s="23">
        <f>J2357+K2357</f>
        <v/>
      </c>
      <c r="M2357" s="23">
        <f>MIN(L2357,Settings!$C$25)</f>
        <v/>
      </c>
      <c r="N2357" s="23">
        <f>IF(B2357="IT",L2357*Settings!$C$11+L2357*Settings!$C$12,M2357*Settings!$C$16+M2357*Settings!$C$17+L2357*Settings!$C$18+L2357*Settings!$C$19+L2357*Settings!$C$20+L2357*Settings!$C$21*Settings!$C$22)</f>
        <v/>
      </c>
      <c r="O2357" s="23">
        <f>IF(B2357="IT",J2357/Settings!$C$13,0)</f>
        <v/>
      </c>
      <c r="P2357" s="23">
        <f>L2357+N2357+O2357</f>
        <v/>
      </c>
    </row>
    <row r="2358">
      <c r="A2358" s="5" t="inlineStr">
        <is>
          <t>E03641</t>
        </is>
      </c>
      <c r="B2358" s="5" t="inlineStr">
        <is>
          <t>PL</t>
        </is>
      </c>
      <c r="C2358" s="5" t="inlineStr">
        <is>
          <t>Customer Service</t>
        </is>
      </c>
      <c r="D2358" s="5" t="inlineStr">
        <is>
          <t>L1</t>
        </is>
      </c>
      <c r="E2358" s="5" t="n">
        <v>1</v>
      </c>
      <c r="F2358" s="5" t="n">
        <v>22200</v>
      </c>
      <c r="G2358" s="41" t="n">
        <v>43810</v>
      </c>
      <c r="H2358" s="41" t="n">
        <v>46028</v>
      </c>
      <c r="I2358" s="42">
        <f>IF(H2358="",DATE(2099,12,31),H2358)</f>
        <v/>
      </c>
      <c r="J2358" s="23">
        <f>F2358*E2358</f>
        <v/>
      </c>
      <c r="K2358" s="23">
        <f>J2358*INDEX(Settings!$C$31:$C$36,MATCH(D2358,Settings!$B$31:$B$36,0))</f>
        <v/>
      </c>
      <c r="L2358" s="23">
        <f>J2358+K2358</f>
        <v/>
      </c>
      <c r="M2358" s="23">
        <f>MIN(L2358,Settings!$C$25)</f>
        <v/>
      </c>
      <c r="N2358" s="23">
        <f>IF(B2358="IT",L2358*Settings!$C$11+L2358*Settings!$C$12,M2358*Settings!$C$16+M2358*Settings!$C$17+L2358*Settings!$C$18+L2358*Settings!$C$19+L2358*Settings!$C$20+L2358*Settings!$C$21*Settings!$C$22)</f>
        <v/>
      </c>
      <c r="O2358" s="23">
        <f>IF(B2358="IT",J2358/Settings!$C$13,0)</f>
        <v/>
      </c>
      <c r="P2358" s="23">
        <f>L2358+N2358+O2358</f>
        <v/>
      </c>
    </row>
    <row r="2359">
      <c r="A2359" s="5" t="inlineStr">
        <is>
          <t>E03642</t>
        </is>
      </c>
      <c r="B2359" s="5" t="inlineStr">
        <is>
          <t>PL</t>
        </is>
      </c>
      <c r="C2359" s="5" t="inlineStr">
        <is>
          <t>Operations</t>
        </is>
      </c>
      <c r="D2359" s="5" t="inlineStr">
        <is>
          <t>L3</t>
        </is>
      </c>
      <c r="E2359" s="5" t="n">
        <v>1</v>
      </c>
      <c r="F2359" s="5" t="n">
        <v>30200</v>
      </c>
      <c r="G2359" s="41" t="n">
        <v>44109</v>
      </c>
      <c r="H2359" s="41" t="n"/>
      <c r="I2359" s="42">
        <f>IF(H2359="",DATE(2099,12,31),H2359)</f>
        <v/>
      </c>
      <c r="J2359" s="23">
        <f>F2359*E2359</f>
        <v/>
      </c>
      <c r="K2359" s="23">
        <f>J2359*INDEX(Settings!$C$31:$C$36,MATCH(D2359,Settings!$B$31:$B$36,0))</f>
        <v/>
      </c>
      <c r="L2359" s="23">
        <f>J2359+K2359</f>
        <v/>
      </c>
      <c r="M2359" s="23">
        <f>MIN(L2359,Settings!$C$25)</f>
        <v/>
      </c>
      <c r="N2359" s="23">
        <f>IF(B2359="IT",L2359*Settings!$C$11+L2359*Settings!$C$12,M2359*Settings!$C$16+M2359*Settings!$C$17+L2359*Settings!$C$18+L2359*Settings!$C$19+L2359*Settings!$C$20+L2359*Settings!$C$21*Settings!$C$22)</f>
        <v/>
      </c>
      <c r="O2359" s="23">
        <f>IF(B2359="IT",J2359/Settings!$C$13,0)</f>
        <v/>
      </c>
      <c r="P2359" s="23">
        <f>L2359+N2359+O2359</f>
        <v/>
      </c>
    </row>
    <row r="2360">
      <c r="A2360" s="5" t="inlineStr">
        <is>
          <t>E03643</t>
        </is>
      </c>
      <c r="B2360" s="5" t="inlineStr">
        <is>
          <t>IT</t>
        </is>
      </c>
      <c r="C2360" s="5" t="inlineStr">
        <is>
          <t>Customer Service</t>
        </is>
      </c>
      <c r="D2360" s="5" t="inlineStr">
        <is>
          <t>L3</t>
        </is>
      </c>
      <c r="E2360" s="5" t="n">
        <v>1</v>
      </c>
      <c r="F2360" s="5" t="n">
        <v>36750</v>
      </c>
      <c r="G2360" s="41" t="n">
        <v>45854</v>
      </c>
      <c r="H2360" s="41" t="n"/>
      <c r="I2360" s="42">
        <f>IF(H2360="",DATE(2099,12,31),H2360)</f>
        <v/>
      </c>
      <c r="J2360" s="23">
        <f>F2360*E2360</f>
        <v/>
      </c>
      <c r="K2360" s="23">
        <f>J2360*INDEX(Settings!$C$31:$C$36,MATCH(D2360,Settings!$B$31:$B$36,0))</f>
        <v/>
      </c>
      <c r="L2360" s="23">
        <f>J2360+K2360</f>
        <v/>
      </c>
      <c r="M2360" s="23">
        <f>MIN(L2360,Settings!$C$25)</f>
        <v/>
      </c>
      <c r="N2360" s="23">
        <f>IF(B2360="IT",L2360*Settings!$C$11+L2360*Settings!$C$12,M2360*Settings!$C$16+M2360*Settings!$C$17+L2360*Settings!$C$18+L2360*Settings!$C$19+L2360*Settings!$C$20+L2360*Settings!$C$21*Settings!$C$22)</f>
        <v/>
      </c>
      <c r="O2360" s="23">
        <f>IF(B2360="IT",J2360/Settings!$C$13,0)</f>
        <v/>
      </c>
      <c r="P2360" s="23">
        <f>L2360+N2360+O2360</f>
        <v/>
      </c>
    </row>
    <row r="2361">
      <c r="A2361" s="5" t="inlineStr">
        <is>
          <t>E03644</t>
        </is>
      </c>
      <c r="B2361" s="5" t="inlineStr">
        <is>
          <t>IT</t>
        </is>
      </c>
      <c r="C2361" s="5" t="inlineStr">
        <is>
          <t>Customer Service</t>
        </is>
      </c>
      <c r="D2361" s="5" t="inlineStr">
        <is>
          <t>L1</t>
        </is>
      </c>
      <c r="E2361" s="5" t="n">
        <v>1</v>
      </c>
      <c r="F2361" s="5" t="n">
        <v>18900</v>
      </c>
      <c r="G2361" s="41" t="n">
        <v>46006</v>
      </c>
      <c r="H2361" s="41" t="n"/>
      <c r="I2361" s="42">
        <f>IF(H2361="",DATE(2099,12,31),H2361)</f>
        <v/>
      </c>
      <c r="J2361" s="23">
        <f>F2361*E2361</f>
        <v/>
      </c>
      <c r="K2361" s="23">
        <f>J2361*INDEX(Settings!$C$31:$C$36,MATCH(D2361,Settings!$B$31:$B$36,0))</f>
        <v/>
      </c>
      <c r="L2361" s="23">
        <f>J2361+K2361</f>
        <v/>
      </c>
      <c r="M2361" s="23">
        <f>MIN(L2361,Settings!$C$25)</f>
        <v/>
      </c>
      <c r="N2361" s="23">
        <f>IF(B2361="IT",L2361*Settings!$C$11+L2361*Settings!$C$12,M2361*Settings!$C$16+M2361*Settings!$C$17+L2361*Settings!$C$18+L2361*Settings!$C$19+L2361*Settings!$C$20+L2361*Settings!$C$21*Settings!$C$22)</f>
        <v/>
      </c>
      <c r="O2361" s="23">
        <f>IF(B2361="IT",J2361/Settings!$C$13,0)</f>
        <v/>
      </c>
      <c r="P2361" s="23">
        <f>L2361+N2361+O2361</f>
        <v/>
      </c>
    </row>
    <row r="2362">
      <c r="A2362" s="5" t="inlineStr">
        <is>
          <t>E03646</t>
        </is>
      </c>
      <c r="B2362" s="5" t="inlineStr">
        <is>
          <t>PL</t>
        </is>
      </c>
      <c r="C2362" s="5" t="inlineStr">
        <is>
          <t>Finance</t>
        </is>
      </c>
      <c r="D2362" s="5" t="inlineStr">
        <is>
          <t>L3</t>
        </is>
      </c>
      <c r="E2362" s="5" t="n">
        <v>1</v>
      </c>
      <c r="F2362" s="5" t="n">
        <v>39600</v>
      </c>
      <c r="G2362" s="41" t="n">
        <v>45371</v>
      </c>
      <c r="H2362" s="41" t="n"/>
      <c r="I2362" s="42">
        <f>IF(H2362="",DATE(2099,12,31),H2362)</f>
        <v/>
      </c>
      <c r="J2362" s="23">
        <f>F2362*E2362</f>
        <v/>
      </c>
      <c r="K2362" s="23">
        <f>J2362*INDEX(Settings!$C$31:$C$36,MATCH(D2362,Settings!$B$31:$B$36,0))</f>
        <v/>
      </c>
      <c r="L2362" s="23">
        <f>J2362+K2362</f>
        <v/>
      </c>
      <c r="M2362" s="23">
        <f>MIN(L2362,Settings!$C$25)</f>
        <v/>
      </c>
      <c r="N2362" s="23">
        <f>IF(B2362="IT",L2362*Settings!$C$11+L2362*Settings!$C$12,M2362*Settings!$C$16+M2362*Settings!$C$17+L2362*Settings!$C$18+L2362*Settings!$C$19+L2362*Settings!$C$20+L2362*Settings!$C$21*Settings!$C$22)</f>
        <v/>
      </c>
      <c r="O2362" s="23">
        <f>IF(B2362="IT",J2362/Settings!$C$13,0)</f>
        <v/>
      </c>
      <c r="P2362" s="23">
        <f>L2362+N2362+O2362</f>
        <v/>
      </c>
    </row>
    <row r="2363">
      <c r="A2363" s="5" t="inlineStr">
        <is>
          <t>E03647</t>
        </is>
      </c>
      <c r="B2363" s="5" t="inlineStr">
        <is>
          <t>IT</t>
        </is>
      </c>
      <c r="C2363" s="5" t="inlineStr">
        <is>
          <t>Customer Service</t>
        </is>
      </c>
      <c r="D2363" s="5" t="inlineStr">
        <is>
          <t>L2</t>
        </is>
      </c>
      <c r="E2363" s="5" t="n">
        <v>1</v>
      </c>
      <c r="F2363" s="5" t="n">
        <v>30550</v>
      </c>
      <c r="G2363" s="41" t="n">
        <v>44630</v>
      </c>
      <c r="H2363" s="41" t="n"/>
      <c r="I2363" s="42">
        <f>IF(H2363="",DATE(2099,12,31),H2363)</f>
        <v/>
      </c>
      <c r="J2363" s="23">
        <f>F2363*E2363</f>
        <v/>
      </c>
      <c r="K2363" s="23">
        <f>J2363*INDEX(Settings!$C$31:$C$36,MATCH(D2363,Settings!$B$31:$B$36,0))</f>
        <v/>
      </c>
      <c r="L2363" s="23">
        <f>J2363+K2363</f>
        <v/>
      </c>
      <c r="M2363" s="23">
        <f>MIN(L2363,Settings!$C$25)</f>
        <v/>
      </c>
      <c r="N2363" s="23">
        <f>IF(B2363="IT",L2363*Settings!$C$11+L2363*Settings!$C$12,M2363*Settings!$C$16+M2363*Settings!$C$17+L2363*Settings!$C$18+L2363*Settings!$C$19+L2363*Settings!$C$20+L2363*Settings!$C$21*Settings!$C$22)</f>
        <v/>
      </c>
      <c r="O2363" s="23">
        <f>IF(B2363="IT",J2363/Settings!$C$13,0)</f>
        <v/>
      </c>
      <c r="P2363" s="23">
        <f>L2363+N2363+O2363</f>
        <v/>
      </c>
    </row>
    <row r="2364">
      <c r="A2364" s="5" t="inlineStr">
        <is>
          <t>E03649</t>
        </is>
      </c>
      <c r="B2364" s="5" t="inlineStr">
        <is>
          <t>PL</t>
        </is>
      </c>
      <c r="C2364" s="5" t="inlineStr">
        <is>
          <t>Customer Service</t>
        </is>
      </c>
      <c r="D2364" s="5" t="inlineStr">
        <is>
          <t>L4</t>
        </is>
      </c>
      <c r="E2364" s="5" t="n">
        <v>1</v>
      </c>
      <c r="F2364" s="5" t="n">
        <v>37200</v>
      </c>
      <c r="G2364" s="41" t="n">
        <v>45992</v>
      </c>
      <c r="H2364" s="41" t="n">
        <v>46031</v>
      </c>
      <c r="I2364" s="42">
        <f>IF(H2364="",DATE(2099,12,31),H2364)</f>
        <v/>
      </c>
      <c r="J2364" s="23">
        <f>F2364*E2364</f>
        <v/>
      </c>
      <c r="K2364" s="23">
        <f>J2364*INDEX(Settings!$C$31:$C$36,MATCH(D2364,Settings!$B$31:$B$36,0))</f>
        <v/>
      </c>
      <c r="L2364" s="23">
        <f>J2364+K2364</f>
        <v/>
      </c>
      <c r="M2364" s="23">
        <f>MIN(L2364,Settings!$C$25)</f>
        <v/>
      </c>
      <c r="N2364" s="23">
        <f>IF(B2364="IT",L2364*Settings!$C$11+L2364*Settings!$C$12,M2364*Settings!$C$16+M2364*Settings!$C$17+L2364*Settings!$C$18+L2364*Settings!$C$19+L2364*Settings!$C$20+L2364*Settings!$C$21*Settings!$C$22)</f>
        <v/>
      </c>
      <c r="O2364" s="23">
        <f>IF(B2364="IT",J2364/Settings!$C$13,0)</f>
        <v/>
      </c>
      <c r="P2364" s="23">
        <f>L2364+N2364+O2364</f>
        <v/>
      </c>
    </row>
    <row r="2365">
      <c r="A2365" s="5" t="inlineStr">
        <is>
          <t>E03652</t>
        </is>
      </c>
      <c r="B2365" s="5" t="inlineStr">
        <is>
          <t>IT</t>
        </is>
      </c>
      <c r="C2365" s="5" t="inlineStr">
        <is>
          <t>HR</t>
        </is>
      </c>
      <c r="D2365" s="5" t="inlineStr">
        <is>
          <t>L1</t>
        </is>
      </c>
      <c r="E2365" s="5" t="n">
        <v>1</v>
      </c>
      <c r="F2365" s="5" t="n">
        <v>29450</v>
      </c>
      <c r="G2365" s="41" t="n">
        <v>45042</v>
      </c>
      <c r="H2365" s="41" t="n"/>
      <c r="I2365" s="42">
        <f>IF(H2365="",DATE(2099,12,31),H2365)</f>
        <v/>
      </c>
      <c r="J2365" s="23">
        <f>F2365*E2365</f>
        <v/>
      </c>
      <c r="K2365" s="23">
        <f>J2365*INDEX(Settings!$C$31:$C$36,MATCH(D2365,Settings!$B$31:$B$36,0))</f>
        <v/>
      </c>
      <c r="L2365" s="23">
        <f>J2365+K2365</f>
        <v/>
      </c>
      <c r="M2365" s="23">
        <f>MIN(L2365,Settings!$C$25)</f>
        <v/>
      </c>
      <c r="N2365" s="23">
        <f>IF(B2365="IT",L2365*Settings!$C$11+L2365*Settings!$C$12,M2365*Settings!$C$16+M2365*Settings!$C$17+L2365*Settings!$C$18+L2365*Settings!$C$19+L2365*Settings!$C$20+L2365*Settings!$C$21*Settings!$C$22)</f>
        <v/>
      </c>
      <c r="O2365" s="23">
        <f>IF(B2365="IT",J2365/Settings!$C$13,0)</f>
        <v/>
      </c>
      <c r="P2365" s="23">
        <f>L2365+N2365+O2365</f>
        <v/>
      </c>
    </row>
    <row r="2366">
      <c r="A2366" s="5" t="inlineStr">
        <is>
          <t>E03653</t>
        </is>
      </c>
      <c r="B2366" s="5" t="inlineStr">
        <is>
          <t>IT</t>
        </is>
      </c>
      <c r="C2366" s="5" t="inlineStr">
        <is>
          <t>Operations</t>
        </is>
      </c>
      <c r="D2366" s="5" t="inlineStr">
        <is>
          <t>L3</t>
        </is>
      </c>
      <c r="E2366" s="5" t="n">
        <v>1</v>
      </c>
      <c r="F2366" s="5" t="n">
        <v>44050</v>
      </c>
      <c r="G2366" s="41" t="n">
        <v>45067</v>
      </c>
      <c r="H2366" s="41" t="n"/>
      <c r="I2366" s="42">
        <f>IF(H2366="",DATE(2099,12,31),H2366)</f>
        <v/>
      </c>
      <c r="J2366" s="23">
        <f>F2366*E2366</f>
        <v/>
      </c>
      <c r="K2366" s="23">
        <f>J2366*INDEX(Settings!$C$31:$C$36,MATCH(D2366,Settings!$B$31:$B$36,0))</f>
        <v/>
      </c>
      <c r="L2366" s="23">
        <f>J2366+K2366</f>
        <v/>
      </c>
      <c r="M2366" s="23">
        <f>MIN(L2366,Settings!$C$25)</f>
        <v/>
      </c>
      <c r="N2366" s="23">
        <f>IF(B2366="IT",L2366*Settings!$C$11+L2366*Settings!$C$12,M2366*Settings!$C$16+M2366*Settings!$C$17+L2366*Settings!$C$18+L2366*Settings!$C$19+L2366*Settings!$C$20+L2366*Settings!$C$21*Settings!$C$22)</f>
        <v/>
      </c>
      <c r="O2366" s="23">
        <f>IF(B2366="IT",J2366/Settings!$C$13,0)</f>
        <v/>
      </c>
      <c r="P2366" s="23">
        <f>L2366+N2366+O2366</f>
        <v/>
      </c>
    </row>
    <row r="2367">
      <c r="A2367" s="5" t="inlineStr">
        <is>
          <t>E03654</t>
        </is>
      </c>
      <c r="B2367" s="5" t="inlineStr">
        <is>
          <t>IT</t>
        </is>
      </c>
      <c r="C2367" s="5" t="inlineStr">
        <is>
          <t>Sales</t>
        </is>
      </c>
      <c r="D2367" s="5" t="inlineStr">
        <is>
          <t>L4</t>
        </is>
      </c>
      <c r="E2367" s="5" t="n">
        <v>1</v>
      </c>
      <c r="F2367" s="5" t="n">
        <v>48200</v>
      </c>
      <c r="G2367" s="41" t="n">
        <v>45996</v>
      </c>
      <c r="H2367" s="41" t="n"/>
      <c r="I2367" s="42">
        <f>IF(H2367="",DATE(2099,12,31),H2367)</f>
        <v/>
      </c>
      <c r="J2367" s="23">
        <f>F2367*E2367</f>
        <v/>
      </c>
      <c r="K2367" s="23">
        <f>J2367*INDEX(Settings!$C$31:$C$36,MATCH(D2367,Settings!$B$31:$B$36,0))</f>
        <v/>
      </c>
      <c r="L2367" s="23">
        <f>J2367+K2367</f>
        <v/>
      </c>
      <c r="M2367" s="23">
        <f>MIN(L2367,Settings!$C$25)</f>
        <v/>
      </c>
      <c r="N2367" s="23">
        <f>IF(B2367="IT",L2367*Settings!$C$11+L2367*Settings!$C$12,M2367*Settings!$C$16+M2367*Settings!$C$17+L2367*Settings!$C$18+L2367*Settings!$C$19+L2367*Settings!$C$20+L2367*Settings!$C$21*Settings!$C$22)</f>
        <v/>
      </c>
      <c r="O2367" s="23">
        <f>IF(B2367="IT",J2367/Settings!$C$13,0)</f>
        <v/>
      </c>
      <c r="P2367" s="23">
        <f>L2367+N2367+O2367</f>
        <v/>
      </c>
    </row>
    <row r="2368">
      <c r="A2368" s="5" t="inlineStr">
        <is>
          <t>E03655</t>
        </is>
      </c>
      <c r="B2368" s="5" t="inlineStr">
        <is>
          <t>PL</t>
        </is>
      </c>
      <c r="C2368" s="5" t="inlineStr">
        <is>
          <t>HR</t>
        </is>
      </c>
      <c r="D2368" s="5" t="inlineStr">
        <is>
          <t>L4</t>
        </is>
      </c>
      <c r="E2368" s="5" t="n">
        <v>1</v>
      </c>
      <c r="F2368" s="5" t="n">
        <v>44150</v>
      </c>
      <c r="G2368" s="41" t="n">
        <v>45591</v>
      </c>
      <c r="H2368" s="41" t="n"/>
      <c r="I2368" s="42">
        <f>IF(H2368="",DATE(2099,12,31),H2368)</f>
        <v/>
      </c>
      <c r="J2368" s="23">
        <f>F2368*E2368</f>
        <v/>
      </c>
      <c r="K2368" s="23">
        <f>J2368*INDEX(Settings!$C$31:$C$36,MATCH(D2368,Settings!$B$31:$B$36,0))</f>
        <v/>
      </c>
      <c r="L2368" s="23">
        <f>J2368+K2368</f>
        <v/>
      </c>
      <c r="M2368" s="23">
        <f>MIN(L2368,Settings!$C$25)</f>
        <v/>
      </c>
      <c r="N2368" s="23">
        <f>IF(B2368="IT",L2368*Settings!$C$11+L2368*Settings!$C$12,M2368*Settings!$C$16+M2368*Settings!$C$17+L2368*Settings!$C$18+L2368*Settings!$C$19+L2368*Settings!$C$20+L2368*Settings!$C$21*Settings!$C$22)</f>
        <v/>
      </c>
      <c r="O2368" s="23">
        <f>IF(B2368="IT",J2368/Settings!$C$13,0)</f>
        <v/>
      </c>
      <c r="P2368" s="23">
        <f>L2368+N2368+O2368</f>
        <v/>
      </c>
    </row>
    <row r="2369">
      <c r="A2369" s="5" t="inlineStr">
        <is>
          <t>E03658</t>
        </is>
      </c>
      <c r="B2369" s="5" t="inlineStr">
        <is>
          <t>PL</t>
        </is>
      </c>
      <c r="C2369" s="5" t="inlineStr">
        <is>
          <t>Tech</t>
        </is>
      </c>
      <c r="D2369" s="5" t="inlineStr">
        <is>
          <t>L4</t>
        </is>
      </c>
      <c r="E2369" s="5" t="n">
        <v>1</v>
      </c>
      <c r="F2369" s="5" t="n">
        <v>57700</v>
      </c>
      <c r="G2369" s="41" t="n">
        <v>43664</v>
      </c>
      <c r="H2369" s="41" t="n"/>
      <c r="I2369" s="42">
        <f>IF(H2369="",DATE(2099,12,31),H2369)</f>
        <v/>
      </c>
      <c r="J2369" s="23">
        <f>F2369*E2369</f>
        <v/>
      </c>
      <c r="K2369" s="23">
        <f>J2369*INDEX(Settings!$C$31:$C$36,MATCH(D2369,Settings!$B$31:$B$36,0))</f>
        <v/>
      </c>
      <c r="L2369" s="23">
        <f>J2369+K2369</f>
        <v/>
      </c>
      <c r="M2369" s="23">
        <f>MIN(L2369,Settings!$C$25)</f>
        <v/>
      </c>
      <c r="N2369" s="23">
        <f>IF(B2369="IT",L2369*Settings!$C$11+L2369*Settings!$C$12,M2369*Settings!$C$16+M2369*Settings!$C$17+L2369*Settings!$C$18+L2369*Settings!$C$19+L2369*Settings!$C$20+L2369*Settings!$C$21*Settings!$C$22)</f>
        <v/>
      </c>
      <c r="O2369" s="23">
        <f>IF(B2369="IT",J2369/Settings!$C$13,0)</f>
        <v/>
      </c>
      <c r="P2369" s="23">
        <f>L2369+N2369+O2369</f>
        <v/>
      </c>
    </row>
    <row r="2370">
      <c r="A2370" s="5" t="inlineStr">
        <is>
          <t>E03659</t>
        </is>
      </c>
      <c r="B2370" s="5" t="inlineStr">
        <is>
          <t>IT</t>
        </is>
      </c>
      <c r="C2370" s="5" t="inlineStr">
        <is>
          <t>Sales</t>
        </is>
      </c>
      <c r="D2370" s="5" t="inlineStr">
        <is>
          <t>L1</t>
        </is>
      </c>
      <c r="E2370" s="5" t="n">
        <v>1</v>
      </c>
      <c r="F2370" s="5" t="n">
        <v>32750</v>
      </c>
      <c r="G2370" s="41" t="n">
        <v>45191</v>
      </c>
      <c r="H2370" s="41" t="n"/>
      <c r="I2370" s="42">
        <f>IF(H2370="",DATE(2099,12,31),H2370)</f>
        <v/>
      </c>
      <c r="J2370" s="23">
        <f>F2370*E2370</f>
        <v/>
      </c>
      <c r="K2370" s="23">
        <f>J2370*INDEX(Settings!$C$31:$C$36,MATCH(D2370,Settings!$B$31:$B$36,0))</f>
        <v/>
      </c>
      <c r="L2370" s="23">
        <f>J2370+K2370</f>
        <v/>
      </c>
      <c r="M2370" s="23">
        <f>MIN(L2370,Settings!$C$25)</f>
        <v/>
      </c>
      <c r="N2370" s="23">
        <f>IF(B2370="IT",L2370*Settings!$C$11+L2370*Settings!$C$12,M2370*Settings!$C$16+M2370*Settings!$C$17+L2370*Settings!$C$18+L2370*Settings!$C$19+L2370*Settings!$C$20+L2370*Settings!$C$21*Settings!$C$22)</f>
        <v/>
      </c>
      <c r="O2370" s="23">
        <f>IF(B2370="IT",J2370/Settings!$C$13,0)</f>
        <v/>
      </c>
      <c r="P2370" s="23">
        <f>L2370+N2370+O2370</f>
        <v/>
      </c>
    </row>
    <row r="2371">
      <c r="A2371" s="5" t="inlineStr">
        <is>
          <t>E03661</t>
        </is>
      </c>
      <c r="B2371" s="5" t="inlineStr">
        <is>
          <t>IT</t>
        </is>
      </c>
      <c r="C2371" s="5" t="inlineStr">
        <is>
          <t>Operations</t>
        </is>
      </c>
      <c r="D2371" s="5" t="inlineStr">
        <is>
          <t>L1</t>
        </is>
      </c>
      <c r="E2371" s="5" t="n">
        <v>1</v>
      </c>
      <c r="F2371" s="5" t="n">
        <v>25650</v>
      </c>
      <c r="G2371" s="41" t="n">
        <v>44464</v>
      </c>
      <c r="H2371" s="41" t="n"/>
      <c r="I2371" s="42">
        <f>IF(H2371="",DATE(2099,12,31),H2371)</f>
        <v/>
      </c>
      <c r="J2371" s="23">
        <f>F2371*E2371</f>
        <v/>
      </c>
      <c r="K2371" s="23">
        <f>J2371*INDEX(Settings!$C$31:$C$36,MATCH(D2371,Settings!$B$31:$B$36,0))</f>
        <v/>
      </c>
      <c r="L2371" s="23">
        <f>J2371+K2371</f>
        <v/>
      </c>
      <c r="M2371" s="23">
        <f>MIN(L2371,Settings!$C$25)</f>
        <v/>
      </c>
      <c r="N2371" s="23">
        <f>IF(B2371="IT",L2371*Settings!$C$11+L2371*Settings!$C$12,M2371*Settings!$C$16+M2371*Settings!$C$17+L2371*Settings!$C$18+L2371*Settings!$C$19+L2371*Settings!$C$20+L2371*Settings!$C$21*Settings!$C$22)</f>
        <v/>
      </c>
      <c r="O2371" s="23">
        <f>IF(B2371="IT",J2371/Settings!$C$13,0)</f>
        <v/>
      </c>
      <c r="P2371" s="23">
        <f>L2371+N2371+O2371</f>
        <v/>
      </c>
    </row>
    <row r="2372">
      <c r="A2372" s="5" t="inlineStr">
        <is>
          <t>E03662</t>
        </is>
      </c>
      <c r="B2372" s="5" t="inlineStr">
        <is>
          <t>PL</t>
        </is>
      </c>
      <c r="C2372" s="5" t="inlineStr">
        <is>
          <t>Tech</t>
        </is>
      </c>
      <c r="D2372" s="5" t="inlineStr">
        <is>
          <t>L2</t>
        </is>
      </c>
      <c r="E2372" s="5" t="n">
        <v>1</v>
      </c>
      <c r="F2372" s="5" t="n">
        <v>33800</v>
      </c>
      <c r="G2372" s="41" t="n">
        <v>44948</v>
      </c>
      <c r="H2372" s="41" t="n"/>
      <c r="I2372" s="42">
        <f>IF(H2372="",DATE(2099,12,31),H2372)</f>
        <v/>
      </c>
      <c r="J2372" s="23">
        <f>F2372*E2372</f>
        <v/>
      </c>
      <c r="K2372" s="23">
        <f>J2372*INDEX(Settings!$C$31:$C$36,MATCH(D2372,Settings!$B$31:$B$36,0))</f>
        <v/>
      </c>
      <c r="L2372" s="23">
        <f>J2372+K2372</f>
        <v/>
      </c>
      <c r="M2372" s="23">
        <f>MIN(L2372,Settings!$C$25)</f>
        <v/>
      </c>
      <c r="N2372" s="23">
        <f>IF(B2372="IT",L2372*Settings!$C$11+L2372*Settings!$C$12,M2372*Settings!$C$16+M2372*Settings!$C$17+L2372*Settings!$C$18+L2372*Settings!$C$19+L2372*Settings!$C$20+L2372*Settings!$C$21*Settings!$C$22)</f>
        <v/>
      </c>
      <c r="O2372" s="23">
        <f>IF(B2372="IT",J2372/Settings!$C$13,0)</f>
        <v/>
      </c>
      <c r="P2372" s="23">
        <f>L2372+N2372+O2372</f>
        <v/>
      </c>
    </row>
    <row r="2373">
      <c r="A2373" s="5" t="inlineStr">
        <is>
          <t>E03663</t>
        </is>
      </c>
      <c r="B2373" s="5" t="inlineStr">
        <is>
          <t>IT</t>
        </is>
      </c>
      <c r="C2373" s="5" t="inlineStr">
        <is>
          <t>Tech</t>
        </is>
      </c>
      <c r="D2373" s="5" t="inlineStr">
        <is>
          <t>L3</t>
        </is>
      </c>
      <c r="E2373" s="5" t="n">
        <v>1</v>
      </c>
      <c r="F2373" s="5" t="n">
        <v>46050</v>
      </c>
      <c r="G2373" s="41" t="n">
        <v>45040</v>
      </c>
      <c r="H2373" s="41" t="n"/>
      <c r="I2373" s="42">
        <f>IF(H2373="",DATE(2099,12,31),H2373)</f>
        <v/>
      </c>
      <c r="J2373" s="23">
        <f>F2373*E2373</f>
        <v/>
      </c>
      <c r="K2373" s="23">
        <f>J2373*INDEX(Settings!$C$31:$C$36,MATCH(D2373,Settings!$B$31:$B$36,0))</f>
        <v/>
      </c>
      <c r="L2373" s="23">
        <f>J2373+K2373</f>
        <v/>
      </c>
      <c r="M2373" s="23">
        <f>MIN(L2373,Settings!$C$25)</f>
        <v/>
      </c>
      <c r="N2373" s="23">
        <f>IF(B2373="IT",L2373*Settings!$C$11+L2373*Settings!$C$12,M2373*Settings!$C$16+M2373*Settings!$C$17+L2373*Settings!$C$18+L2373*Settings!$C$19+L2373*Settings!$C$20+L2373*Settings!$C$21*Settings!$C$22)</f>
        <v/>
      </c>
      <c r="O2373" s="23">
        <f>IF(B2373="IT",J2373/Settings!$C$13,0)</f>
        <v/>
      </c>
      <c r="P2373" s="23">
        <f>L2373+N2373+O2373</f>
        <v/>
      </c>
    </row>
    <row r="2374">
      <c r="A2374" s="5" t="inlineStr">
        <is>
          <t>E03664</t>
        </is>
      </c>
      <c r="B2374" s="5" t="inlineStr">
        <is>
          <t>PL</t>
        </is>
      </c>
      <c r="C2374" s="5" t="inlineStr">
        <is>
          <t>Tech</t>
        </is>
      </c>
      <c r="D2374" s="5" t="inlineStr">
        <is>
          <t>L2</t>
        </is>
      </c>
      <c r="E2374" s="5" t="n">
        <v>1</v>
      </c>
      <c r="F2374" s="5" t="n">
        <v>36550</v>
      </c>
      <c r="G2374" s="41" t="n">
        <v>45414</v>
      </c>
      <c r="H2374" s="41" t="n"/>
      <c r="I2374" s="42">
        <f>IF(H2374="",DATE(2099,12,31),H2374)</f>
        <v/>
      </c>
      <c r="J2374" s="23">
        <f>F2374*E2374</f>
        <v/>
      </c>
      <c r="K2374" s="23">
        <f>J2374*INDEX(Settings!$C$31:$C$36,MATCH(D2374,Settings!$B$31:$B$36,0))</f>
        <v/>
      </c>
      <c r="L2374" s="23">
        <f>J2374+K2374</f>
        <v/>
      </c>
      <c r="M2374" s="23">
        <f>MIN(L2374,Settings!$C$25)</f>
        <v/>
      </c>
      <c r="N2374" s="23">
        <f>IF(B2374="IT",L2374*Settings!$C$11+L2374*Settings!$C$12,M2374*Settings!$C$16+M2374*Settings!$C$17+L2374*Settings!$C$18+L2374*Settings!$C$19+L2374*Settings!$C$20+L2374*Settings!$C$21*Settings!$C$22)</f>
        <v/>
      </c>
      <c r="O2374" s="23">
        <f>IF(B2374="IT",J2374/Settings!$C$13,0)</f>
        <v/>
      </c>
      <c r="P2374" s="23">
        <f>L2374+N2374+O2374</f>
        <v/>
      </c>
    </row>
    <row r="2375">
      <c r="A2375" s="5" t="inlineStr">
        <is>
          <t>E03665</t>
        </is>
      </c>
      <c r="B2375" s="5" t="inlineStr">
        <is>
          <t>IT</t>
        </is>
      </c>
      <c r="C2375" s="5" t="inlineStr">
        <is>
          <t>Finance</t>
        </is>
      </c>
      <c r="D2375" s="5" t="inlineStr">
        <is>
          <t>L1</t>
        </is>
      </c>
      <c r="E2375" s="5" t="n">
        <v>1</v>
      </c>
      <c r="F2375" s="5" t="n">
        <v>31200</v>
      </c>
      <c r="G2375" s="41" t="n">
        <v>42778</v>
      </c>
      <c r="H2375" s="41" t="n"/>
      <c r="I2375" s="42">
        <f>IF(H2375="",DATE(2099,12,31),H2375)</f>
        <v/>
      </c>
      <c r="J2375" s="23">
        <f>F2375*E2375</f>
        <v/>
      </c>
      <c r="K2375" s="23">
        <f>J2375*INDEX(Settings!$C$31:$C$36,MATCH(D2375,Settings!$B$31:$B$36,0))</f>
        <v/>
      </c>
      <c r="L2375" s="23">
        <f>J2375+K2375</f>
        <v/>
      </c>
      <c r="M2375" s="23">
        <f>MIN(L2375,Settings!$C$25)</f>
        <v/>
      </c>
      <c r="N2375" s="23">
        <f>IF(B2375="IT",L2375*Settings!$C$11+L2375*Settings!$C$12,M2375*Settings!$C$16+M2375*Settings!$C$17+L2375*Settings!$C$18+L2375*Settings!$C$19+L2375*Settings!$C$20+L2375*Settings!$C$21*Settings!$C$22)</f>
        <v/>
      </c>
      <c r="O2375" s="23">
        <f>IF(B2375="IT",J2375/Settings!$C$13,0)</f>
        <v/>
      </c>
      <c r="P2375" s="23">
        <f>L2375+N2375+O2375</f>
        <v/>
      </c>
    </row>
    <row r="2376">
      <c r="A2376" s="5" t="inlineStr">
        <is>
          <t>E03667</t>
        </is>
      </c>
      <c r="B2376" s="5" t="inlineStr">
        <is>
          <t>IT</t>
        </is>
      </c>
      <c r="C2376" s="5" t="inlineStr">
        <is>
          <t>Sales</t>
        </is>
      </c>
      <c r="D2376" s="5" t="inlineStr">
        <is>
          <t>L2</t>
        </is>
      </c>
      <c r="E2376" s="5" t="n">
        <v>1</v>
      </c>
      <c r="F2376" s="5" t="n">
        <v>36500</v>
      </c>
      <c r="G2376" s="41" t="n">
        <v>44664</v>
      </c>
      <c r="H2376" s="41" t="n"/>
      <c r="I2376" s="42">
        <f>IF(H2376="",DATE(2099,12,31),H2376)</f>
        <v/>
      </c>
      <c r="J2376" s="23">
        <f>F2376*E2376</f>
        <v/>
      </c>
      <c r="K2376" s="23">
        <f>J2376*INDEX(Settings!$C$31:$C$36,MATCH(D2376,Settings!$B$31:$B$36,0))</f>
        <v/>
      </c>
      <c r="L2376" s="23">
        <f>J2376+K2376</f>
        <v/>
      </c>
      <c r="M2376" s="23">
        <f>MIN(L2376,Settings!$C$25)</f>
        <v/>
      </c>
      <c r="N2376" s="23">
        <f>IF(B2376="IT",L2376*Settings!$C$11+L2376*Settings!$C$12,M2376*Settings!$C$16+M2376*Settings!$C$17+L2376*Settings!$C$18+L2376*Settings!$C$19+L2376*Settings!$C$20+L2376*Settings!$C$21*Settings!$C$22)</f>
        <v/>
      </c>
      <c r="O2376" s="23">
        <f>IF(B2376="IT",J2376/Settings!$C$13,0)</f>
        <v/>
      </c>
      <c r="P2376" s="23">
        <f>L2376+N2376+O2376</f>
        <v/>
      </c>
    </row>
    <row r="2377">
      <c r="A2377" s="5" t="inlineStr">
        <is>
          <t>E03669</t>
        </is>
      </c>
      <c r="B2377" s="5" t="inlineStr">
        <is>
          <t>PL</t>
        </is>
      </c>
      <c r="C2377" s="5" t="inlineStr">
        <is>
          <t>Finance</t>
        </is>
      </c>
      <c r="D2377" s="5" t="inlineStr">
        <is>
          <t>L4</t>
        </is>
      </c>
      <c r="E2377" s="5" t="n">
        <v>1</v>
      </c>
      <c r="F2377" s="5" t="n">
        <v>39250</v>
      </c>
      <c r="G2377" s="41" t="n">
        <v>45851</v>
      </c>
      <c r="H2377" s="41" t="n"/>
      <c r="I2377" s="42">
        <f>IF(H2377="",DATE(2099,12,31),H2377)</f>
        <v/>
      </c>
      <c r="J2377" s="23">
        <f>F2377*E2377</f>
        <v/>
      </c>
      <c r="K2377" s="23">
        <f>J2377*INDEX(Settings!$C$31:$C$36,MATCH(D2377,Settings!$B$31:$B$36,0))</f>
        <v/>
      </c>
      <c r="L2377" s="23">
        <f>J2377+K2377</f>
        <v/>
      </c>
      <c r="M2377" s="23">
        <f>MIN(L2377,Settings!$C$25)</f>
        <v/>
      </c>
      <c r="N2377" s="23">
        <f>IF(B2377="IT",L2377*Settings!$C$11+L2377*Settings!$C$12,M2377*Settings!$C$16+M2377*Settings!$C$17+L2377*Settings!$C$18+L2377*Settings!$C$19+L2377*Settings!$C$20+L2377*Settings!$C$21*Settings!$C$22)</f>
        <v/>
      </c>
      <c r="O2377" s="23">
        <f>IF(B2377="IT",J2377/Settings!$C$13,0)</f>
        <v/>
      </c>
      <c r="P2377" s="23">
        <f>L2377+N2377+O2377</f>
        <v/>
      </c>
    </row>
    <row r="2378">
      <c r="A2378" s="5" t="inlineStr">
        <is>
          <t>E03670</t>
        </is>
      </c>
      <c r="B2378" s="5" t="inlineStr">
        <is>
          <t>IT</t>
        </is>
      </c>
      <c r="C2378" s="5" t="inlineStr">
        <is>
          <t>Customer Service</t>
        </is>
      </c>
      <c r="D2378" s="5" t="inlineStr">
        <is>
          <t>L2</t>
        </is>
      </c>
      <c r="E2378" s="5" t="n">
        <v>1</v>
      </c>
      <c r="F2378" s="5" t="n">
        <v>25500</v>
      </c>
      <c r="G2378" s="41" t="n">
        <v>45763</v>
      </c>
      <c r="H2378" s="41" t="n"/>
      <c r="I2378" s="42">
        <f>IF(H2378="",DATE(2099,12,31),H2378)</f>
        <v/>
      </c>
      <c r="J2378" s="23">
        <f>F2378*E2378</f>
        <v/>
      </c>
      <c r="K2378" s="23">
        <f>J2378*INDEX(Settings!$C$31:$C$36,MATCH(D2378,Settings!$B$31:$B$36,0))</f>
        <v/>
      </c>
      <c r="L2378" s="23">
        <f>J2378+K2378</f>
        <v/>
      </c>
      <c r="M2378" s="23">
        <f>MIN(L2378,Settings!$C$25)</f>
        <v/>
      </c>
      <c r="N2378" s="23">
        <f>IF(B2378="IT",L2378*Settings!$C$11+L2378*Settings!$C$12,M2378*Settings!$C$16+M2378*Settings!$C$17+L2378*Settings!$C$18+L2378*Settings!$C$19+L2378*Settings!$C$20+L2378*Settings!$C$21*Settings!$C$22)</f>
        <v/>
      </c>
      <c r="O2378" s="23">
        <f>IF(B2378="IT",J2378/Settings!$C$13,0)</f>
        <v/>
      </c>
      <c r="P2378" s="23">
        <f>L2378+N2378+O2378</f>
        <v/>
      </c>
    </row>
    <row r="2379">
      <c r="A2379" s="5" t="inlineStr">
        <is>
          <t>E03672</t>
        </is>
      </c>
      <c r="B2379" s="5" t="inlineStr">
        <is>
          <t>IT</t>
        </is>
      </c>
      <c r="C2379" s="5" t="inlineStr">
        <is>
          <t>Operations</t>
        </is>
      </c>
      <c r="D2379" s="5" t="inlineStr">
        <is>
          <t>L2</t>
        </is>
      </c>
      <c r="E2379" s="5" t="n">
        <v>1</v>
      </c>
      <c r="F2379" s="5" t="n">
        <v>34150</v>
      </c>
      <c r="G2379" s="41" t="n">
        <v>43898</v>
      </c>
      <c r="H2379" s="41" t="n">
        <v>46184</v>
      </c>
      <c r="I2379" s="42">
        <f>IF(H2379="",DATE(2099,12,31),H2379)</f>
        <v/>
      </c>
      <c r="J2379" s="23">
        <f>F2379*E2379</f>
        <v/>
      </c>
      <c r="K2379" s="23">
        <f>J2379*INDEX(Settings!$C$31:$C$36,MATCH(D2379,Settings!$B$31:$B$36,0))</f>
        <v/>
      </c>
      <c r="L2379" s="23">
        <f>J2379+K2379</f>
        <v/>
      </c>
      <c r="M2379" s="23">
        <f>MIN(L2379,Settings!$C$25)</f>
        <v/>
      </c>
      <c r="N2379" s="23">
        <f>IF(B2379="IT",L2379*Settings!$C$11+L2379*Settings!$C$12,M2379*Settings!$C$16+M2379*Settings!$C$17+L2379*Settings!$C$18+L2379*Settings!$C$19+L2379*Settings!$C$20+L2379*Settings!$C$21*Settings!$C$22)</f>
        <v/>
      </c>
      <c r="O2379" s="23">
        <f>IF(B2379="IT",J2379/Settings!$C$13,0)</f>
        <v/>
      </c>
      <c r="P2379" s="23">
        <f>L2379+N2379+O2379</f>
        <v/>
      </c>
    </row>
    <row r="2380">
      <c r="A2380" s="5" t="inlineStr">
        <is>
          <t>E03673</t>
        </is>
      </c>
      <c r="B2380" s="5" t="inlineStr">
        <is>
          <t>IT</t>
        </is>
      </c>
      <c r="C2380" s="5" t="inlineStr">
        <is>
          <t>Customer Service</t>
        </is>
      </c>
      <c r="D2380" s="5" t="inlineStr">
        <is>
          <t>L2</t>
        </is>
      </c>
      <c r="E2380" s="5" t="n">
        <v>1</v>
      </c>
      <c r="F2380" s="5" t="n">
        <v>28000</v>
      </c>
      <c r="G2380" s="41" t="n">
        <v>43629</v>
      </c>
      <c r="H2380" s="41" t="n"/>
      <c r="I2380" s="42">
        <f>IF(H2380="",DATE(2099,12,31),H2380)</f>
        <v/>
      </c>
      <c r="J2380" s="23">
        <f>F2380*E2380</f>
        <v/>
      </c>
      <c r="K2380" s="23">
        <f>J2380*INDEX(Settings!$C$31:$C$36,MATCH(D2380,Settings!$B$31:$B$36,0))</f>
        <v/>
      </c>
      <c r="L2380" s="23">
        <f>J2380+K2380</f>
        <v/>
      </c>
      <c r="M2380" s="23">
        <f>MIN(L2380,Settings!$C$25)</f>
        <v/>
      </c>
      <c r="N2380" s="23">
        <f>IF(B2380="IT",L2380*Settings!$C$11+L2380*Settings!$C$12,M2380*Settings!$C$16+M2380*Settings!$C$17+L2380*Settings!$C$18+L2380*Settings!$C$19+L2380*Settings!$C$20+L2380*Settings!$C$21*Settings!$C$22)</f>
        <v/>
      </c>
      <c r="O2380" s="23">
        <f>IF(B2380="IT",J2380/Settings!$C$13,0)</f>
        <v/>
      </c>
      <c r="P2380" s="23">
        <f>L2380+N2380+O2380</f>
        <v/>
      </c>
    </row>
    <row r="2381">
      <c r="A2381" s="5" t="inlineStr">
        <is>
          <t>E03674</t>
        </is>
      </c>
      <c r="B2381" s="5" t="inlineStr">
        <is>
          <t>IT</t>
        </is>
      </c>
      <c r="C2381" s="5" t="inlineStr">
        <is>
          <t>Sales</t>
        </is>
      </c>
      <c r="D2381" s="5" t="inlineStr">
        <is>
          <t>L3</t>
        </is>
      </c>
      <c r="E2381" s="5" t="n">
        <v>1</v>
      </c>
      <c r="F2381" s="5" t="n">
        <v>44100</v>
      </c>
      <c r="G2381" s="41" t="n">
        <v>45764</v>
      </c>
      <c r="H2381" s="41" t="n"/>
      <c r="I2381" s="42">
        <f>IF(H2381="",DATE(2099,12,31),H2381)</f>
        <v/>
      </c>
      <c r="J2381" s="23">
        <f>F2381*E2381</f>
        <v/>
      </c>
      <c r="K2381" s="23">
        <f>J2381*INDEX(Settings!$C$31:$C$36,MATCH(D2381,Settings!$B$31:$B$36,0))</f>
        <v/>
      </c>
      <c r="L2381" s="23">
        <f>J2381+K2381</f>
        <v/>
      </c>
      <c r="M2381" s="23">
        <f>MIN(L2381,Settings!$C$25)</f>
        <v/>
      </c>
      <c r="N2381" s="23">
        <f>IF(B2381="IT",L2381*Settings!$C$11+L2381*Settings!$C$12,M2381*Settings!$C$16+M2381*Settings!$C$17+L2381*Settings!$C$18+L2381*Settings!$C$19+L2381*Settings!$C$20+L2381*Settings!$C$21*Settings!$C$22)</f>
        <v/>
      </c>
      <c r="O2381" s="23">
        <f>IF(B2381="IT",J2381/Settings!$C$13,0)</f>
        <v/>
      </c>
      <c r="P2381" s="23">
        <f>L2381+N2381+O2381</f>
        <v/>
      </c>
    </row>
    <row r="2382">
      <c r="A2382" s="5" t="inlineStr">
        <is>
          <t>E03676</t>
        </is>
      </c>
      <c r="B2382" s="5" t="inlineStr">
        <is>
          <t>IT</t>
        </is>
      </c>
      <c r="C2382" s="5" t="inlineStr">
        <is>
          <t>Sales</t>
        </is>
      </c>
      <c r="D2382" s="5" t="inlineStr">
        <is>
          <t>L2</t>
        </is>
      </c>
      <c r="E2382" s="5" t="n">
        <v>1</v>
      </c>
      <c r="F2382" s="5" t="n">
        <v>30650</v>
      </c>
      <c r="G2382" s="41" t="n">
        <v>45578</v>
      </c>
      <c r="H2382" s="41" t="n"/>
      <c r="I2382" s="42">
        <f>IF(H2382="",DATE(2099,12,31),H2382)</f>
        <v/>
      </c>
      <c r="J2382" s="23">
        <f>F2382*E2382</f>
        <v/>
      </c>
      <c r="K2382" s="23">
        <f>J2382*INDEX(Settings!$C$31:$C$36,MATCH(D2382,Settings!$B$31:$B$36,0))</f>
        <v/>
      </c>
      <c r="L2382" s="23">
        <f>J2382+K2382</f>
        <v/>
      </c>
      <c r="M2382" s="23">
        <f>MIN(L2382,Settings!$C$25)</f>
        <v/>
      </c>
      <c r="N2382" s="23">
        <f>IF(B2382="IT",L2382*Settings!$C$11+L2382*Settings!$C$12,M2382*Settings!$C$16+M2382*Settings!$C$17+L2382*Settings!$C$18+L2382*Settings!$C$19+L2382*Settings!$C$20+L2382*Settings!$C$21*Settings!$C$22)</f>
        <v/>
      </c>
      <c r="O2382" s="23">
        <f>IF(B2382="IT",J2382/Settings!$C$13,0)</f>
        <v/>
      </c>
      <c r="P2382" s="23">
        <f>L2382+N2382+O2382</f>
        <v/>
      </c>
    </row>
    <row r="2383">
      <c r="A2383" s="5" t="inlineStr">
        <is>
          <t>E03677</t>
        </is>
      </c>
      <c r="B2383" s="5" t="inlineStr">
        <is>
          <t>IT</t>
        </is>
      </c>
      <c r="C2383" s="5" t="inlineStr">
        <is>
          <t>Customer Service</t>
        </is>
      </c>
      <c r="D2383" s="5" t="inlineStr">
        <is>
          <t>L6</t>
        </is>
      </c>
      <c r="E2383" s="5" t="n">
        <v>1</v>
      </c>
      <c r="F2383" s="5" t="n">
        <v>88450</v>
      </c>
      <c r="G2383" s="41" t="n">
        <v>44542</v>
      </c>
      <c r="H2383" s="41" t="n"/>
      <c r="I2383" s="42">
        <f>IF(H2383="",DATE(2099,12,31),H2383)</f>
        <v/>
      </c>
      <c r="J2383" s="23">
        <f>F2383*E2383</f>
        <v/>
      </c>
      <c r="K2383" s="23">
        <f>J2383*INDEX(Settings!$C$31:$C$36,MATCH(D2383,Settings!$B$31:$B$36,0))</f>
        <v/>
      </c>
      <c r="L2383" s="23">
        <f>J2383+K2383</f>
        <v/>
      </c>
      <c r="M2383" s="23">
        <f>MIN(L2383,Settings!$C$25)</f>
        <v/>
      </c>
      <c r="N2383" s="23">
        <f>IF(B2383="IT",L2383*Settings!$C$11+L2383*Settings!$C$12,M2383*Settings!$C$16+M2383*Settings!$C$17+L2383*Settings!$C$18+L2383*Settings!$C$19+L2383*Settings!$C$20+L2383*Settings!$C$21*Settings!$C$22)</f>
        <v/>
      </c>
      <c r="O2383" s="23">
        <f>IF(B2383="IT",J2383/Settings!$C$13,0)</f>
        <v/>
      </c>
      <c r="P2383" s="23">
        <f>L2383+N2383+O2383</f>
        <v/>
      </c>
    </row>
    <row r="2384">
      <c r="A2384" s="5" t="inlineStr">
        <is>
          <t>E03678</t>
        </is>
      </c>
      <c r="B2384" s="5" t="inlineStr">
        <is>
          <t>IT</t>
        </is>
      </c>
      <c r="C2384" s="5" t="inlineStr">
        <is>
          <t>Customer Service</t>
        </is>
      </c>
      <c r="D2384" s="5" t="inlineStr">
        <is>
          <t>L1</t>
        </is>
      </c>
      <c r="E2384" s="5" t="n">
        <v>1</v>
      </c>
      <c r="F2384" s="5" t="n">
        <v>22750</v>
      </c>
      <c r="G2384" s="41" t="n">
        <v>43103</v>
      </c>
      <c r="H2384" s="41" t="n"/>
      <c r="I2384" s="42">
        <f>IF(H2384="",DATE(2099,12,31),H2384)</f>
        <v/>
      </c>
      <c r="J2384" s="23">
        <f>F2384*E2384</f>
        <v/>
      </c>
      <c r="K2384" s="23">
        <f>J2384*INDEX(Settings!$C$31:$C$36,MATCH(D2384,Settings!$B$31:$B$36,0))</f>
        <v/>
      </c>
      <c r="L2384" s="23">
        <f>J2384+K2384</f>
        <v/>
      </c>
      <c r="M2384" s="23">
        <f>MIN(L2384,Settings!$C$25)</f>
        <v/>
      </c>
      <c r="N2384" s="23">
        <f>IF(B2384="IT",L2384*Settings!$C$11+L2384*Settings!$C$12,M2384*Settings!$C$16+M2384*Settings!$C$17+L2384*Settings!$C$18+L2384*Settings!$C$19+L2384*Settings!$C$20+L2384*Settings!$C$21*Settings!$C$22)</f>
        <v/>
      </c>
      <c r="O2384" s="23">
        <f>IF(B2384="IT",J2384/Settings!$C$13,0)</f>
        <v/>
      </c>
      <c r="P2384" s="23">
        <f>L2384+N2384+O2384</f>
        <v/>
      </c>
    </row>
    <row r="2385">
      <c r="A2385" s="5" t="inlineStr">
        <is>
          <t>E03680</t>
        </is>
      </c>
      <c r="B2385" s="5" t="inlineStr">
        <is>
          <t>IT</t>
        </is>
      </c>
      <c r="C2385" s="5" t="inlineStr">
        <is>
          <t>HR</t>
        </is>
      </c>
      <c r="D2385" s="5" t="inlineStr">
        <is>
          <t>L4</t>
        </is>
      </c>
      <c r="E2385" s="5" t="n">
        <v>1</v>
      </c>
      <c r="F2385" s="5" t="n">
        <v>54700</v>
      </c>
      <c r="G2385" s="41" t="n">
        <v>45973</v>
      </c>
      <c r="H2385" s="41" t="n"/>
      <c r="I2385" s="42">
        <f>IF(H2385="",DATE(2099,12,31),H2385)</f>
        <v/>
      </c>
      <c r="J2385" s="23">
        <f>F2385*E2385</f>
        <v/>
      </c>
      <c r="K2385" s="23">
        <f>J2385*INDEX(Settings!$C$31:$C$36,MATCH(D2385,Settings!$B$31:$B$36,0))</f>
        <v/>
      </c>
      <c r="L2385" s="23">
        <f>J2385+K2385</f>
        <v/>
      </c>
      <c r="M2385" s="23">
        <f>MIN(L2385,Settings!$C$25)</f>
        <v/>
      </c>
      <c r="N2385" s="23">
        <f>IF(B2385="IT",L2385*Settings!$C$11+L2385*Settings!$C$12,M2385*Settings!$C$16+M2385*Settings!$C$17+L2385*Settings!$C$18+L2385*Settings!$C$19+L2385*Settings!$C$20+L2385*Settings!$C$21*Settings!$C$22)</f>
        <v/>
      </c>
      <c r="O2385" s="23">
        <f>IF(B2385="IT",J2385/Settings!$C$13,0)</f>
        <v/>
      </c>
      <c r="P2385" s="23">
        <f>L2385+N2385+O2385</f>
        <v/>
      </c>
    </row>
    <row r="2386">
      <c r="A2386" s="5" t="inlineStr">
        <is>
          <t>E03682</t>
        </is>
      </c>
      <c r="B2386" s="5" t="inlineStr">
        <is>
          <t>PL</t>
        </is>
      </c>
      <c r="C2386" s="5" t="inlineStr">
        <is>
          <t>Operations</t>
        </is>
      </c>
      <c r="D2386" s="5" t="inlineStr">
        <is>
          <t>L3</t>
        </is>
      </c>
      <c r="E2386" s="5" t="n">
        <v>1</v>
      </c>
      <c r="F2386" s="5" t="n">
        <v>31800</v>
      </c>
      <c r="G2386" s="41" t="n">
        <v>45794</v>
      </c>
      <c r="H2386" s="41" t="n"/>
      <c r="I2386" s="42">
        <f>IF(H2386="",DATE(2099,12,31),H2386)</f>
        <v/>
      </c>
      <c r="J2386" s="23">
        <f>F2386*E2386</f>
        <v/>
      </c>
      <c r="K2386" s="23">
        <f>J2386*INDEX(Settings!$C$31:$C$36,MATCH(D2386,Settings!$B$31:$B$36,0))</f>
        <v/>
      </c>
      <c r="L2386" s="23">
        <f>J2386+K2386</f>
        <v/>
      </c>
      <c r="M2386" s="23">
        <f>MIN(L2386,Settings!$C$25)</f>
        <v/>
      </c>
      <c r="N2386" s="23">
        <f>IF(B2386="IT",L2386*Settings!$C$11+L2386*Settings!$C$12,M2386*Settings!$C$16+M2386*Settings!$C$17+L2386*Settings!$C$18+L2386*Settings!$C$19+L2386*Settings!$C$20+L2386*Settings!$C$21*Settings!$C$22)</f>
        <v/>
      </c>
      <c r="O2386" s="23">
        <f>IF(B2386="IT",J2386/Settings!$C$13,0)</f>
        <v/>
      </c>
      <c r="P2386" s="23">
        <f>L2386+N2386+O2386</f>
        <v/>
      </c>
    </row>
    <row r="2387">
      <c r="A2387" s="5" t="inlineStr">
        <is>
          <t>E03683</t>
        </is>
      </c>
      <c r="B2387" s="5" t="inlineStr">
        <is>
          <t>PL</t>
        </is>
      </c>
      <c r="C2387" s="5" t="inlineStr">
        <is>
          <t>Operations</t>
        </is>
      </c>
      <c r="D2387" s="5" t="inlineStr">
        <is>
          <t>L1</t>
        </is>
      </c>
      <c r="E2387" s="5" t="n">
        <v>1</v>
      </c>
      <c r="F2387" s="5" t="n">
        <v>19450</v>
      </c>
      <c r="G2387" s="41" t="n">
        <v>45924</v>
      </c>
      <c r="H2387" s="41" t="n"/>
      <c r="I2387" s="42">
        <f>IF(H2387="",DATE(2099,12,31),H2387)</f>
        <v/>
      </c>
      <c r="J2387" s="23">
        <f>F2387*E2387</f>
        <v/>
      </c>
      <c r="K2387" s="23">
        <f>J2387*INDEX(Settings!$C$31:$C$36,MATCH(D2387,Settings!$B$31:$B$36,0))</f>
        <v/>
      </c>
      <c r="L2387" s="23">
        <f>J2387+K2387</f>
        <v/>
      </c>
      <c r="M2387" s="23">
        <f>MIN(L2387,Settings!$C$25)</f>
        <v/>
      </c>
      <c r="N2387" s="23">
        <f>IF(B2387="IT",L2387*Settings!$C$11+L2387*Settings!$C$12,M2387*Settings!$C$16+M2387*Settings!$C$17+L2387*Settings!$C$18+L2387*Settings!$C$19+L2387*Settings!$C$20+L2387*Settings!$C$21*Settings!$C$22)</f>
        <v/>
      </c>
      <c r="O2387" s="23">
        <f>IF(B2387="IT",J2387/Settings!$C$13,0)</f>
        <v/>
      </c>
      <c r="P2387" s="23">
        <f>L2387+N2387+O2387</f>
        <v/>
      </c>
    </row>
    <row r="2388">
      <c r="A2388" s="5" t="inlineStr">
        <is>
          <t>E03684</t>
        </is>
      </c>
      <c r="B2388" s="5" t="inlineStr">
        <is>
          <t>PL</t>
        </is>
      </c>
      <c r="C2388" s="5" t="inlineStr">
        <is>
          <t>Customer Service</t>
        </is>
      </c>
      <c r="D2388" s="5" t="inlineStr">
        <is>
          <t>L5</t>
        </is>
      </c>
      <c r="E2388" s="5" t="n">
        <v>1</v>
      </c>
      <c r="F2388" s="5" t="n">
        <v>38450</v>
      </c>
      <c r="G2388" s="41" t="n">
        <v>46115</v>
      </c>
      <c r="H2388" s="41" t="n"/>
      <c r="I2388" s="42">
        <f>IF(H2388="",DATE(2099,12,31),H2388)</f>
        <v/>
      </c>
      <c r="J2388" s="23">
        <f>F2388*E2388</f>
        <v/>
      </c>
      <c r="K2388" s="23">
        <f>J2388*INDEX(Settings!$C$31:$C$36,MATCH(D2388,Settings!$B$31:$B$36,0))</f>
        <v/>
      </c>
      <c r="L2388" s="23">
        <f>J2388+K2388</f>
        <v/>
      </c>
      <c r="M2388" s="23">
        <f>MIN(L2388,Settings!$C$25)</f>
        <v/>
      </c>
      <c r="N2388" s="23">
        <f>IF(B2388="IT",L2388*Settings!$C$11+L2388*Settings!$C$12,M2388*Settings!$C$16+M2388*Settings!$C$17+L2388*Settings!$C$18+L2388*Settings!$C$19+L2388*Settings!$C$20+L2388*Settings!$C$21*Settings!$C$22)</f>
        <v/>
      </c>
      <c r="O2388" s="23">
        <f>IF(B2388="IT",J2388/Settings!$C$13,0)</f>
        <v/>
      </c>
      <c r="P2388" s="23">
        <f>L2388+N2388+O2388</f>
        <v/>
      </c>
    </row>
    <row r="2389">
      <c r="A2389" s="5" t="inlineStr">
        <is>
          <t>E03687</t>
        </is>
      </c>
      <c r="B2389" s="5" t="inlineStr">
        <is>
          <t>PL</t>
        </is>
      </c>
      <c r="C2389" s="5" t="inlineStr">
        <is>
          <t>Operations</t>
        </is>
      </c>
      <c r="D2389" s="5" t="inlineStr">
        <is>
          <t>L1</t>
        </is>
      </c>
      <c r="E2389" s="5" t="n">
        <v>1</v>
      </c>
      <c r="F2389" s="5" t="n">
        <v>18950</v>
      </c>
      <c r="G2389" s="41" t="n">
        <v>45765</v>
      </c>
      <c r="H2389" s="41" t="n">
        <v>45985</v>
      </c>
      <c r="I2389" s="42">
        <f>IF(H2389="",DATE(2099,12,31),H2389)</f>
        <v/>
      </c>
      <c r="J2389" s="23">
        <f>F2389*E2389</f>
        <v/>
      </c>
      <c r="K2389" s="23">
        <f>J2389*INDEX(Settings!$C$31:$C$36,MATCH(D2389,Settings!$B$31:$B$36,0))</f>
        <v/>
      </c>
      <c r="L2389" s="23">
        <f>J2389+K2389</f>
        <v/>
      </c>
      <c r="M2389" s="23">
        <f>MIN(L2389,Settings!$C$25)</f>
        <v/>
      </c>
      <c r="N2389" s="23">
        <f>IF(B2389="IT",L2389*Settings!$C$11+L2389*Settings!$C$12,M2389*Settings!$C$16+M2389*Settings!$C$17+L2389*Settings!$C$18+L2389*Settings!$C$19+L2389*Settings!$C$20+L2389*Settings!$C$21*Settings!$C$22)</f>
        <v/>
      </c>
      <c r="O2389" s="23">
        <f>IF(B2389="IT",J2389/Settings!$C$13,0)</f>
        <v/>
      </c>
      <c r="P2389" s="23">
        <f>L2389+N2389+O2389</f>
        <v/>
      </c>
    </row>
    <row r="2390">
      <c r="A2390" s="5" t="inlineStr">
        <is>
          <t>E03688</t>
        </is>
      </c>
      <c r="B2390" s="5" t="inlineStr">
        <is>
          <t>IT</t>
        </is>
      </c>
      <c r="C2390" s="5" t="inlineStr">
        <is>
          <t>Customer Service</t>
        </is>
      </c>
      <c r="D2390" s="5" t="inlineStr">
        <is>
          <t>L1</t>
        </is>
      </c>
      <c r="E2390" s="5" t="n">
        <v>1</v>
      </c>
      <c r="F2390" s="5" t="n">
        <v>23400</v>
      </c>
      <c r="G2390" s="41" t="n">
        <v>46103</v>
      </c>
      <c r="H2390" s="41" t="n"/>
      <c r="I2390" s="42">
        <f>IF(H2390="",DATE(2099,12,31),H2390)</f>
        <v/>
      </c>
      <c r="J2390" s="23">
        <f>F2390*E2390</f>
        <v/>
      </c>
      <c r="K2390" s="23">
        <f>J2390*INDEX(Settings!$C$31:$C$36,MATCH(D2390,Settings!$B$31:$B$36,0))</f>
        <v/>
      </c>
      <c r="L2390" s="23">
        <f>J2390+K2390</f>
        <v/>
      </c>
      <c r="M2390" s="23">
        <f>MIN(L2390,Settings!$C$25)</f>
        <v/>
      </c>
      <c r="N2390" s="23">
        <f>IF(B2390="IT",L2390*Settings!$C$11+L2390*Settings!$C$12,M2390*Settings!$C$16+M2390*Settings!$C$17+L2390*Settings!$C$18+L2390*Settings!$C$19+L2390*Settings!$C$20+L2390*Settings!$C$21*Settings!$C$22)</f>
        <v/>
      </c>
      <c r="O2390" s="23">
        <f>IF(B2390="IT",J2390/Settings!$C$13,0)</f>
        <v/>
      </c>
      <c r="P2390" s="23">
        <f>L2390+N2390+O2390</f>
        <v/>
      </c>
    </row>
    <row r="2391">
      <c r="A2391" s="5" t="inlineStr">
        <is>
          <t>E03689</t>
        </is>
      </c>
      <c r="B2391" s="5" t="inlineStr">
        <is>
          <t>PL</t>
        </is>
      </c>
      <c r="C2391" s="5" t="inlineStr">
        <is>
          <t>Customer Service</t>
        </is>
      </c>
      <c r="D2391" s="5" t="inlineStr">
        <is>
          <t>L3</t>
        </is>
      </c>
      <c r="E2391" s="5" t="n">
        <v>1</v>
      </c>
      <c r="F2391" s="5" t="n">
        <v>25550</v>
      </c>
      <c r="G2391" s="41" t="n">
        <v>43306</v>
      </c>
      <c r="H2391" s="41" t="n">
        <v>46012</v>
      </c>
      <c r="I2391" s="42">
        <f>IF(H2391="",DATE(2099,12,31),H2391)</f>
        <v/>
      </c>
      <c r="J2391" s="23">
        <f>F2391*E2391</f>
        <v/>
      </c>
      <c r="K2391" s="23">
        <f>J2391*INDEX(Settings!$C$31:$C$36,MATCH(D2391,Settings!$B$31:$B$36,0))</f>
        <v/>
      </c>
      <c r="L2391" s="23">
        <f>J2391+K2391</f>
        <v/>
      </c>
      <c r="M2391" s="23">
        <f>MIN(L2391,Settings!$C$25)</f>
        <v/>
      </c>
      <c r="N2391" s="23">
        <f>IF(B2391="IT",L2391*Settings!$C$11+L2391*Settings!$C$12,M2391*Settings!$C$16+M2391*Settings!$C$17+L2391*Settings!$C$18+L2391*Settings!$C$19+L2391*Settings!$C$20+L2391*Settings!$C$21*Settings!$C$22)</f>
        <v/>
      </c>
      <c r="O2391" s="23">
        <f>IF(B2391="IT",J2391/Settings!$C$13,0)</f>
        <v/>
      </c>
      <c r="P2391" s="23">
        <f>L2391+N2391+O2391</f>
        <v/>
      </c>
    </row>
    <row r="2392">
      <c r="A2392" s="5" t="inlineStr">
        <is>
          <t>E03693</t>
        </is>
      </c>
      <c r="B2392" s="5" t="inlineStr">
        <is>
          <t>PL</t>
        </is>
      </c>
      <c r="C2392" s="5" t="inlineStr">
        <is>
          <t>Customer Service</t>
        </is>
      </c>
      <c r="D2392" s="5" t="inlineStr">
        <is>
          <t>L2</t>
        </is>
      </c>
      <c r="E2392" s="5" t="n">
        <v>1</v>
      </c>
      <c r="F2392" s="5" t="n">
        <v>23650</v>
      </c>
      <c r="G2392" s="41" t="n">
        <v>44973</v>
      </c>
      <c r="H2392" s="41" t="n"/>
      <c r="I2392" s="42">
        <f>IF(H2392="",DATE(2099,12,31),H2392)</f>
        <v/>
      </c>
      <c r="J2392" s="23">
        <f>F2392*E2392</f>
        <v/>
      </c>
      <c r="K2392" s="23">
        <f>J2392*INDEX(Settings!$C$31:$C$36,MATCH(D2392,Settings!$B$31:$B$36,0))</f>
        <v/>
      </c>
      <c r="L2392" s="23">
        <f>J2392+K2392</f>
        <v/>
      </c>
      <c r="M2392" s="23">
        <f>MIN(L2392,Settings!$C$25)</f>
        <v/>
      </c>
      <c r="N2392" s="23">
        <f>IF(B2392="IT",L2392*Settings!$C$11+L2392*Settings!$C$12,M2392*Settings!$C$16+M2392*Settings!$C$17+L2392*Settings!$C$18+L2392*Settings!$C$19+L2392*Settings!$C$20+L2392*Settings!$C$21*Settings!$C$22)</f>
        <v/>
      </c>
      <c r="O2392" s="23">
        <f>IF(B2392="IT",J2392/Settings!$C$13,0)</f>
        <v/>
      </c>
      <c r="P2392" s="23">
        <f>L2392+N2392+O2392</f>
        <v/>
      </c>
    </row>
    <row r="2393">
      <c r="A2393" s="5" t="inlineStr">
        <is>
          <t>E03696</t>
        </is>
      </c>
      <c r="B2393" s="5" t="inlineStr">
        <is>
          <t>PL</t>
        </is>
      </c>
      <c r="C2393" s="5" t="inlineStr">
        <is>
          <t>Customer Service</t>
        </is>
      </c>
      <c r="D2393" s="5" t="inlineStr">
        <is>
          <t>L4</t>
        </is>
      </c>
      <c r="E2393" s="5" t="n">
        <v>1</v>
      </c>
      <c r="F2393" s="5" t="n">
        <v>42050</v>
      </c>
      <c r="G2393" s="41" t="n">
        <v>44819</v>
      </c>
      <c r="H2393" s="41" t="n"/>
      <c r="I2393" s="42">
        <f>IF(H2393="",DATE(2099,12,31),H2393)</f>
        <v/>
      </c>
      <c r="J2393" s="23">
        <f>F2393*E2393</f>
        <v/>
      </c>
      <c r="K2393" s="23">
        <f>J2393*INDEX(Settings!$C$31:$C$36,MATCH(D2393,Settings!$B$31:$B$36,0))</f>
        <v/>
      </c>
      <c r="L2393" s="23">
        <f>J2393+K2393</f>
        <v/>
      </c>
      <c r="M2393" s="23">
        <f>MIN(L2393,Settings!$C$25)</f>
        <v/>
      </c>
      <c r="N2393" s="23">
        <f>IF(B2393="IT",L2393*Settings!$C$11+L2393*Settings!$C$12,M2393*Settings!$C$16+M2393*Settings!$C$17+L2393*Settings!$C$18+L2393*Settings!$C$19+L2393*Settings!$C$20+L2393*Settings!$C$21*Settings!$C$22)</f>
        <v/>
      </c>
      <c r="O2393" s="23">
        <f>IF(B2393="IT",J2393/Settings!$C$13,0)</f>
        <v/>
      </c>
      <c r="P2393" s="23">
        <f>L2393+N2393+O2393</f>
        <v/>
      </c>
    </row>
    <row r="2394">
      <c r="A2394" s="5" t="inlineStr">
        <is>
          <t>E03697</t>
        </is>
      </c>
      <c r="B2394" s="5" t="inlineStr">
        <is>
          <t>IT</t>
        </is>
      </c>
      <c r="C2394" s="5" t="inlineStr">
        <is>
          <t>Sales</t>
        </is>
      </c>
      <c r="D2394" s="5" t="inlineStr">
        <is>
          <t>L3</t>
        </is>
      </c>
      <c r="E2394" s="5" t="n">
        <v>1</v>
      </c>
      <c r="F2394" s="5" t="n">
        <v>39450</v>
      </c>
      <c r="G2394" s="41" t="n">
        <v>45408</v>
      </c>
      <c r="H2394" s="41" t="n"/>
      <c r="I2394" s="42">
        <f>IF(H2394="",DATE(2099,12,31),H2394)</f>
        <v/>
      </c>
      <c r="J2394" s="23">
        <f>F2394*E2394</f>
        <v/>
      </c>
      <c r="K2394" s="23">
        <f>J2394*INDEX(Settings!$C$31:$C$36,MATCH(D2394,Settings!$B$31:$B$36,0))</f>
        <v/>
      </c>
      <c r="L2394" s="23">
        <f>J2394+K2394</f>
        <v/>
      </c>
      <c r="M2394" s="23">
        <f>MIN(L2394,Settings!$C$25)</f>
        <v/>
      </c>
      <c r="N2394" s="23">
        <f>IF(B2394="IT",L2394*Settings!$C$11+L2394*Settings!$C$12,M2394*Settings!$C$16+M2394*Settings!$C$17+L2394*Settings!$C$18+L2394*Settings!$C$19+L2394*Settings!$C$20+L2394*Settings!$C$21*Settings!$C$22)</f>
        <v/>
      </c>
      <c r="O2394" s="23">
        <f>IF(B2394="IT",J2394/Settings!$C$13,0)</f>
        <v/>
      </c>
      <c r="P2394" s="23">
        <f>L2394+N2394+O2394</f>
        <v/>
      </c>
    </row>
    <row r="2395">
      <c r="A2395" s="5" t="inlineStr">
        <is>
          <t>E03698</t>
        </is>
      </c>
      <c r="B2395" s="5" t="inlineStr">
        <is>
          <t>IT</t>
        </is>
      </c>
      <c r="C2395" s="5" t="inlineStr">
        <is>
          <t>Sales</t>
        </is>
      </c>
      <c r="D2395" s="5" t="inlineStr">
        <is>
          <t>L5</t>
        </is>
      </c>
      <c r="E2395" s="5" t="n">
        <v>0.8</v>
      </c>
      <c r="F2395" s="5" t="n">
        <v>76550</v>
      </c>
      <c r="G2395" s="41" t="n">
        <v>45627</v>
      </c>
      <c r="H2395" s="41" t="n"/>
      <c r="I2395" s="42">
        <f>IF(H2395="",DATE(2099,12,31),H2395)</f>
        <v/>
      </c>
      <c r="J2395" s="23">
        <f>F2395*E2395</f>
        <v/>
      </c>
      <c r="K2395" s="23">
        <f>J2395*INDEX(Settings!$C$31:$C$36,MATCH(D2395,Settings!$B$31:$B$36,0))</f>
        <v/>
      </c>
      <c r="L2395" s="23">
        <f>J2395+K2395</f>
        <v/>
      </c>
      <c r="M2395" s="23">
        <f>MIN(L2395,Settings!$C$25)</f>
        <v/>
      </c>
      <c r="N2395" s="23">
        <f>IF(B2395="IT",L2395*Settings!$C$11+L2395*Settings!$C$12,M2395*Settings!$C$16+M2395*Settings!$C$17+L2395*Settings!$C$18+L2395*Settings!$C$19+L2395*Settings!$C$20+L2395*Settings!$C$21*Settings!$C$22)</f>
        <v/>
      </c>
      <c r="O2395" s="23">
        <f>IF(B2395="IT",J2395/Settings!$C$13,0)</f>
        <v/>
      </c>
      <c r="P2395" s="23">
        <f>L2395+N2395+O2395</f>
        <v/>
      </c>
    </row>
    <row r="2396">
      <c r="A2396" s="5" t="inlineStr">
        <is>
          <t>E03699</t>
        </is>
      </c>
      <c r="B2396" s="5" t="inlineStr">
        <is>
          <t>IT</t>
        </is>
      </c>
      <c r="C2396" s="5" t="inlineStr">
        <is>
          <t>Finance</t>
        </is>
      </c>
      <c r="D2396" s="5" t="inlineStr">
        <is>
          <t>L1</t>
        </is>
      </c>
      <c r="E2396" s="5" t="n">
        <v>1</v>
      </c>
      <c r="F2396" s="5" t="n">
        <v>28050</v>
      </c>
      <c r="G2396" s="41" t="n">
        <v>46169</v>
      </c>
      <c r="H2396" s="41" t="n"/>
      <c r="I2396" s="42">
        <f>IF(H2396="",DATE(2099,12,31),H2396)</f>
        <v/>
      </c>
      <c r="J2396" s="23">
        <f>F2396*E2396</f>
        <v/>
      </c>
      <c r="K2396" s="23">
        <f>J2396*INDEX(Settings!$C$31:$C$36,MATCH(D2396,Settings!$B$31:$B$36,0))</f>
        <v/>
      </c>
      <c r="L2396" s="23">
        <f>J2396+K2396</f>
        <v/>
      </c>
      <c r="M2396" s="23">
        <f>MIN(L2396,Settings!$C$25)</f>
        <v/>
      </c>
      <c r="N2396" s="23">
        <f>IF(B2396="IT",L2396*Settings!$C$11+L2396*Settings!$C$12,M2396*Settings!$C$16+M2396*Settings!$C$17+L2396*Settings!$C$18+L2396*Settings!$C$19+L2396*Settings!$C$20+L2396*Settings!$C$21*Settings!$C$22)</f>
        <v/>
      </c>
      <c r="O2396" s="23">
        <f>IF(B2396="IT",J2396/Settings!$C$13,0)</f>
        <v/>
      </c>
      <c r="P2396" s="23">
        <f>L2396+N2396+O2396</f>
        <v/>
      </c>
    </row>
    <row r="2397">
      <c r="A2397" s="5" t="inlineStr">
        <is>
          <t>E03700</t>
        </is>
      </c>
      <c r="B2397" s="5" t="inlineStr">
        <is>
          <t>IT</t>
        </is>
      </c>
      <c r="C2397" s="5" t="inlineStr">
        <is>
          <t>Customer Service</t>
        </is>
      </c>
      <c r="D2397" s="5" t="inlineStr">
        <is>
          <t>L1</t>
        </is>
      </c>
      <c r="E2397" s="5" t="n">
        <v>1</v>
      </c>
      <c r="F2397" s="5" t="n">
        <v>22450</v>
      </c>
      <c r="G2397" s="41" t="n">
        <v>44849</v>
      </c>
      <c r="H2397" s="41" t="n"/>
      <c r="I2397" s="42">
        <f>IF(H2397="",DATE(2099,12,31),H2397)</f>
        <v/>
      </c>
      <c r="J2397" s="23">
        <f>F2397*E2397</f>
        <v/>
      </c>
      <c r="K2397" s="23">
        <f>J2397*INDEX(Settings!$C$31:$C$36,MATCH(D2397,Settings!$B$31:$B$36,0))</f>
        <v/>
      </c>
      <c r="L2397" s="23">
        <f>J2397+K2397</f>
        <v/>
      </c>
      <c r="M2397" s="23">
        <f>MIN(L2397,Settings!$C$25)</f>
        <v/>
      </c>
      <c r="N2397" s="23">
        <f>IF(B2397="IT",L2397*Settings!$C$11+L2397*Settings!$C$12,M2397*Settings!$C$16+M2397*Settings!$C$17+L2397*Settings!$C$18+L2397*Settings!$C$19+L2397*Settings!$C$20+L2397*Settings!$C$21*Settings!$C$22)</f>
        <v/>
      </c>
      <c r="O2397" s="23">
        <f>IF(B2397="IT",J2397/Settings!$C$13,0)</f>
        <v/>
      </c>
      <c r="P2397" s="23">
        <f>L2397+N2397+O2397</f>
        <v/>
      </c>
    </row>
    <row r="2398">
      <c r="A2398" s="5" t="inlineStr">
        <is>
          <t>E03701</t>
        </is>
      </c>
      <c r="B2398" s="5" t="inlineStr">
        <is>
          <t>PL</t>
        </is>
      </c>
      <c r="C2398" s="5" t="inlineStr">
        <is>
          <t>HR</t>
        </is>
      </c>
      <c r="D2398" s="5" t="inlineStr">
        <is>
          <t>L1</t>
        </is>
      </c>
      <c r="E2398" s="5" t="n">
        <v>1</v>
      </c>
      <c r="F2398" s="5" t="n">
        <v>21150</v>
      </c>
      <c r="G2398" s="41" t="n">
        <v>44220</v>
      </c>
      <c r="H2398" s="41" t="n"/>
      <c r="I2398" s="42">
        <f>IF(H2398="",DATE(2099,12,31),H2398)</f>
        <v/>
      </c>
      <c r="J2398" s="23">
        <f>F2398*E2398</f>
        <v/>
      </c>
      <c r="K2398" s="23">
        <f>J2398*INDEX(Settings!$C$31:$C$36,MATCH(D2398,Settings!$B$31:$B$36,0))</f>
        <v/>
      </c>
      <c r="L2398" s="23">
        <f>J2398+K2398</f>
        <v/>
      </c>
      <c r="M2398" s="23">
        <f>MIN(L2398,Settings!$C$25)</f>
        <v/>
      </c>
      <c r="N2398" s="23">
        <f>IF(B2398="IT",L2398*Settings!$C$11+L2398*Settings!$C$12,M2398*Settings!$C$16+M2398*Settings!$C$17+L2398*Settings!$C$18+L2398*Settings!$C$19+L2398*Settings!$C$20+L2398*Settings!$C$21*Settings!$C$22)</f>
        <v/>
      </c>
      <c r="O2398" s="23">
        <f>IF(B2398="IT",J2398/Settings!$C$13,0)</f>
        <v/>
      </c>
      <c r="P2398" s="23">
        <f>L2398+N2398+O2398</f>
        <v/>
      </c>
    </row>
    <row r="2399">
      <c r="A2399" s="5" t="inlineStr">
        <is>
          <t>E03705</t>
        </is>
      </c>
      <c r="B2399" s="5" t="inlineStr">
        <is>
          <t>IT</t>
        </is>
      </c>
      <c r="C2399" s="5" t="inlineStr">
        <is>
          <t>Tech</t>
        </is>
      </c>
      <c r="D2399" s="5" t="inlineStr">
        <is>
          <t>L3</t>
        </is>
      </c>
      <c r="E2399" s="5" t="n">
        <v>0.8</v>
      </c>
      <c r="F2399" s="5" t="n">
        <v>50050</v>
      </c>
      <c r="G2399" s="41" t="n">
        <v>45840</v>
      </c>
      <c r="H2399" s="41" t="n"/>
      <c r="I2399" s="42">
        <f>IF(H2399="",DATE(2099,12,31),H2399)</f>
        <v/>
      </c>
      <c r="J2399" s="23">
        <f>F2399*E2399</f>
        <v/>
      </c>
      <c r="K2399" s="23">
        <f>J2399*INDEX(Settings!$C$31:$C$36,MATCH(D2399,Settings!$B$31:$B$36,0))</f>
        <v/>
      </c>
      <c r="L2399" s="23">
        <f>J2399+K2399</f>
        <v/>
      </c>
      <c r="M2399" s="23">
        <f>MIN(L2399,Settings!$C$25)</f>
        <v/>
      </c>
      <c r="N2399" s="23">
        <f>IF(B2399="IT",L2399*Settings!$C$11+L2399*Settings!$C$12,M2399*Settings!$C$16+M2399*Settings!$C$17+L2399*Settings!$C$18+L2399*Settings!$C$19+L2399*Settings!$C$20+L2399*Settings!$C$21*Settings!$C$22)</f>
        <v/>
      </c>
      <c r="O2399" s="23">
        <f>IF(B2399="IT",J2399/Settings!$C$13,0)</f>
        <v/>
      </c>
      <c r="P2399" s="23">
        <f>L2399+N2399+O2399</f>
        <v/>
      </c>
    </row>
    <row r="2400">
      <c r="A2400" s="5" t="inlineStr">
        <is>
          <t>E03706</t>
        </is>
      </c>
      <c r="B2400" s="5" t="inlineStr">
        <is>
          <t>PL</t>
        </is>
      </c>
      <c r="C2400" s="5" t="inlineStr">
        <is>
          <t>Customer Service</t>
        </is>
      </c>
      <c r="D2400" s="5" t="inlineStr">
        <is>
          <t>L3</t>
        </is>
      </c>
      <c r="E2400" s="5" t="n">
        <v>0.8</v>
      </c>
      <c r="F2400" s="5" t="n">
        <v>29350</v>
      </c>
      <c r="G2400" s="41" t="n">
        <v>42929</v>
      </c>
      <c r="H2400" s="41" t="n"/>
      <c r="I2400" s="42">
        <f>IF(H2400="",DATE(2099,12,31),H2400)</f>
        <v/>
      </c>
      <c r="J2400" s="23">
        <f>F2400*E2400</f>
        <v/>
      </c>
      <c r="K2400" s="23">
        <f>J2400*INDEX(Settings!$C$31:$C$36,MATCH(D2400,Settings!$B$31:$B$36,0))</f>
        <v/>
      </c>
      <c r="L2400" s="23">
        <f>J2400+K2400</f>
        <v/>
      </c>
      <c r="M2400" s="23">
        <f>MIN(L2400,Settings!$C$25)</f>
        <v/>
      </c>
      <c r="N2400" s="23">
        <f>IF(B2400="IT",L2400*Settings!$C$11+L2400*Settings!$C$12,M2400*Settings!$C$16+M2400*Settings!$C$17+L2400*Settings!$C$18+L2400*Settings!$C$19+L2400*Settings!$C$20+L2400*Settings!$C$21*Settings!$C$22)</f>
        <v/>
      </c>
      <c r="O2400" s="23">
        <f>IF(B2400="IT",J2400/Settings!$C$13,0)</f>
        <v/>
      </c>
      <c r="P2400" s="23">
        <f>L2400+N2400+O2400</f>
        <v/>
      </c>
    </row>
    <row r="2401">
      <c r="A2401" s="5" t="inlineStr">
        <is>
          <t>E03707</t>
        </is>
      </c>
      <c r="B2401" s="5" t="inlineStr">
        <is>
          <t>IT</t>
        </is>
      </c>
      <c r="C2401" s="5" t="inlineStr">
        <is>
          <t>Finance</t>
        </is>
      </c>
      <c r="D2401" s="5" t="inlineStr">
        <is>
          <t>L2</t>
        </is>
      </c>
      <c r="E2401" s="5" t="n">
        <v>1</v>
      </c>
      <c r="F2401" s="5" t="n">
        <v>38500</v>
      </c>
      <c r="G2401" s="41" t="n">
        <v>45143</v>
      </c>
      <c r="H2401" s="41" t="n"/>
      <c r="I2401" s="42">
        <f>IF(H2401="",DATE(2099,12,31),H2401)</f>
        <v/>
      </c>
      <c r="J2401" s="23">
        <f>F2401*E2401</f>
        <v/>
      </c>
      <c r="K2401" s="23">
        <f>J2401*INDEX(Settings!$C$31:$C$36,MATCH(D2401,Settings!$B$31:$B$36,0))</f>
        <v/>
      </c>
      <c r="L2401" s="23">
        <f>J2401+K2401</f>
        <v/>
      </c>
      <c r="M2401" s="23">
        <f>MIN(L2401,Settings!$C$25)</f>
        <v/>
      </c>
      <c r="N2401" s="23">
        <f>IF(B2401="IT",L2401*Settings!$C$11+L2401*Settings!$C$12,M2401*Settings!$C$16+M2401*Settings!$C$17+L2401*Settings!$C$18+L2401*Settings!$C$19+L2401*Settings!$C$20+L2401*Settings!$C$21*Settings!$C$22)</f>
        <v/>
      </c>
      <c r="O2401" s="23">
        <f>IF(B2401="IT",J2401/Settings!$C$13,0)</f>
        <v/>
      </c>
      <c r="P2401" s="23">
        <f>L2401+N2401+O2401</f>
        <v/>
      </c>
    </row>
    <row r="2402">
      <c r="A2402" s="5" t="inlineStr">
        <is>
          <t>E03708</t>
        </is>
      </c>
      <c r="B2402" s="5" t="inlineStr">
        <is>
          <t>IT</t>
        </is>
      </c>
      <c r="C2402" s="5" t="inlineStr">
        <is>
          <t>Operations</t>
        </is>
      </c>
      <c r="D2402" s="5" t="inlineStr">
        <is>
          <t>L6</t>
        </is>
      </c>
      <c r="E2402" s="5" t="n">
        <v>1</v>
      </c>
      <c r="F2402" s="5" t="n">
        <v>98500</v>
      </c>
      <c r="G2402" s="41" t="n">
        <v>45453</v>
      </c>
      <c r="H2402" s="41" t="n"/>
      <c r="I2402" s="42">
        <f>IF(H2402="",DATE(2099,12,31),H2402)</f>
        <v/>
      </c>
      <c r="J2402" s="23">
        <f>F2402*E2402</f>
        <v/>
      </c>
      <c r="K2402" s="23">
        <f>J2402*INDEX(Settings!$C$31:$C$36,MATCH(D2402,Settings!$B$31:$B$36,0))</f>
        <v/>
      </c>
      <c r="L2402" s="23">
        <f>J2402+K2402</f>
        <v/>
      </c>
      <c r="M2402" s="23">
        <f>MIN(L2402,Settings!$C$25)</f>
        <v/>
      </c>
      <c r="N2402" s="23">
        <f>IF(B2402="IT",L2402*Settings!$C$11+L2402*Settings!$C$12,M2402*Settings!$C$16+M2402*Settings!$C$17+L2402*Settings!$C$18+L2402*Settings!$C$19+L2402*Settings!$C$20+L2402*Settings!$C$21*Settings!$C$22)</f>
        <v/>
      </c>
      <c r="O2402" s="23">
        <f>IF(B2402="IT",J2402/Settings!$C$13,0)</f>
        <v/>
      </c>
      <c r="P2402" s="23">
        <f>L2402+N2402+O2402</f>
        <v/>
      </c>
    </row>
    <row r="2403">
      <c r="A2403" s="5" t="inlineStr">
        <is>
          <t>E03710</t>
        </is>
      </c>
      <c r="B2403" s="5" t="inlineStr">
        <is>
          <t>IT</t>
        </is>
      </c>
      <c r="C2403" s="5" t="inlineStr">
        <is>
          <t>Operations</t>
        </is>
      </c>
      <c r="D2403" s="5" t="inlineStr">
        <is>
          <t>L1</t>
        </is>
      </c>
      <c r="E2403" s="5" t="n">
        <v>1</v>
      </c>
      <c r="F2403" s="5" t="n">
        <v>22100</v>
      </c>
      <c r="G2403" s="41" t="n">
        <v>44536</v>
      </c>
      <c r="H2403" s="41" t="n">
        <v>46048</v>
      </c>
      <c r="I2403" s="42">
        <f>IF(H2403="",DATE(2099,12,31),H2403)</f>
        <v/>
      </c>
      <c r="J2403" s="23">
        <f>F2403*E2403</f>
        <v/>
      </c>
      <c r="K2403" s="23">
        <f>J2403*INDEX(Settings!$C$31:$C$36,MATCH(D2403,Settings!$B$31:$B$36,0))</f>
        <v/>
      </c>
      <c r="L2403" s="23">
        <f>J2403+K2403</f>
        <v/>
      </c>
      <c r="M2403" s="23">
        <f>MIN(L2403,Settings!$C$25)</f>
        <v/>
      </c>
      <c r="N2403" s="23">
        <f>IF(B2403="IT",L2403*Settings!$C$11+L2403*Settings!$C$12,M2403*Settings!$C$16+M2403*Settings!$C$17+L2403*Settings!$C$18+L2403*Settings!$C$19+L2403*Settings!$C$20+L2403*Settings!$C$21*Settings!$C$22)</f>
        <v/>
      </c>
      <c r="O2403" s="23">
        <f>IF(B2403="IT",J2403/Settings!$C$13,0)</f>
        <v/>
      </c>
      <c r="P2403" s="23">
        <f>L2403+N2403+O2403</f>
        <v/>
      </c>
    </row>
    <row r="2404">
      <c r="A2404" s="5" t="inlineStr">
        <is>
          <t>E03712</t>
        </is>
      </c>
      <c r="B2404" s="5" t="inlineStr">
        <is>
          <t>IT</t>
        </is>
      </c>
      <c r="C2404" s="5" t="inlineStr">
        <is>
          <t>Sales</t>
        </is>
      </c>
      <c r="D2404" s="5" t="inlineStr">
        <is>
          <t>L4</t>
        </is>
      </c>
      <c r="E2404" s="5" t="n">
        <v>1</v>
      </c>
      <c r="F2404" s="5" t="n">
        <v>65800</v>
      </c>
      <c r="G2404" s="41" t="n">
        <v>44378</v>
      </c>
      <c r="H2404" s="41" t="n"/>
      <c r="I2404" s="42">
        <f>IF(H2404="",DATE(2099,12,31),H2404)</f>
        <v/>
      </c>
      <c r="J2404" s="23">
        <f>F2404*E2404</f>
        <v/>
      </c>
      <c r="K2404" s="23">
        <f>J2404*INDEX(Settings!$C$31:$C$36,MATCH(D2404,Settings!$B$31:$B$36,0))</f>
        <v/>
      </c>
      <c r="L2404" s="23">
        <f>J2404+K2404</f>
        <v/>
      </c>
      <c r="M2404" s="23">
        <f>MIN(L2404,Settings!$C$25)</f>
        <v/>
      </c>
      <c r="N2404" s="23">
        <f>IF(B2404="IT",L2404*Settings!$C$11+L2404*Settings!$C$12,M2404*Settings!$C$16+M2404*Settings!$C$17+L2404*Settings!$C$18+L2404*Settings!$C$19+L2404*Settings!$C$20+L2404*Settings!$C$21*Settings!$C$22)</f>
        <v/>
      </c>
      <c r="O2404" s="23">
        <f>IF(B2404="IT",J2404/Settings!$C$13,0)</f>
        <v/>
      </c>
      <c r="P2404" s="23">
        <f>L2404+N2404+O2404</f>
        <v/>
      </c>
    </row>
    <row r="2405">
      <c r="A2405" s="5" t="inlineStr">
        <is>
          <t>E03713</t>
        </is>
      </c>
      <c r="B2405" s="5" t="inlineStr">
        <is>
          <t>IT</t>
        </is>
      </c>
      <c r="C2405" s="5" t="inlineStr">
        <is>
          <t>Operations</t>
        </is>
      </c>
      <c r="D2405" s="5" t="inlineStr">
        <is>
          <t>L2</t>
        </is>
      </c>
      <c r="E2405" s="5" t="n">
        <v>1</v>
      </c>
      <c r="F2405" s="5" t="n">
        <v>30350</v>
      </c>
      <c r="G2405" s="41" t="n">
        <v>44647</v>
      </c>
      <c r="H2405" s="41" t="n"/>
      <c r="I2405" s="42">
        <f>IF(H2405="",DATE(2099,12,31),H2405)</f>
        <v/>
      </c>
      <c r="J2405" s="23">
        <f>F2405*E2405</f>
        <v/>
      </c>
      <c r="K2405" s="23">
        <f>J2405*INDEX(Settings!$C$31:$C$36,MATCH(D2405,Settings!$B$31:$B$36,0))</f>
        <v/>
      </c>
      <c r="L2405" s="23">
        <f>J2405+K2405</f>
        <v/>
      </c>
      <c r="M2405" s="23">
        <f>MIN(L2405,Settings!$C$25)</f>
        <v/>
      </c>
      <c r="N2405" s="23">
        <f>IF(B2405="IT",L2405*Settings!$C$11+L2405*Settings!$C$12,M2405*Settings!$C$16+M2405*Settings!$C$17+L2405*Settings!$C$18+L2405*Settings!$C$19+L2405*Settings!$C$20+L2405*Settings!$C$21*Settings!$C$22)</f>
        <v/>
      </c>
      <c r="O2405" s="23">
        <f>IF(B2405="IT",J2405/Settings!$C$13,0)</f>
        <v/>
      </c>
      <c r="P2405" s="23">
        <f>L2405+N2405+O2405</f>
        <v/>
      </c>
    </row>
    <row r="2406">
      <c r="A2406" s="5" t="inlineStr">
        <is>
          <t>E03715</t>
        </is>
      </c>
      <c r="B2406" s="5" t="inlineStr">
        <is>
          <t>IT</t>
        </is>
      </c>
      <c r="C2406" s="5" t="inlineStr">
        <is>
          <t>Operations</t>
        </is>
      </c>
      <c r="D2406" s="5" t="inlineStr">
        <is>
          <t>L2</t>
        </is>
      </c>
      <c r="E2406" s="5" t="n">
        <v>1</v>
      </c>
      <c r="F2406" s="5" t="n">
        <v>27650</v>
      </c>
      <c r="G2406" s="41" t="n">
        <v>45575</v>
      </c>
      <c r="H2406" s="41" t="n"/>
      <c r="I2406" s="42">
        <f>IF(H2406="",DATE(2099,12,31),H2406)</f>
        <v/>
      </c>
      <c r="J2406" s="23">
        <f>F2406*E2406</f>
        <v/>
      </c>
      <c r="K2406" s="23">
        <f>J2406*INDEX(Settings!$C$31:$C$36,MATCH(D2406,Settings!$B$31:$B$36,0))</f>
        <v/>
      </c>
      <c r="L2406" s="23">
        <f>J2406+K2406</f>
        <v/>
      </c>
      <c r="M2406" s="23">
        <f>MIN(L2406,Settings!$C$25)</f>
        <v/>
      </c>
      <c r="N2406" s="23">
        <f>IF(B2406="IT",L2406*Settings!$C$11+L2406*Settings!$C$12,M2406*Settings!$C$16+M2406*Settings!$C$17+L2406*Settings!$C$18+L2406*Settings!$C$19+L2406*Settings!$C$20+L2406*Settings!$C$21*Settings!$C$22)</f>
        <v/>
      </c>
      <c r="O2406" s="23">
        <f>IF(B2406="IT",J2406/Settings!$C$13,0)</f>
        <v/>
      </c>
      <c r="P2406" s="23">
        <f>L2406+N2406+O2406</f>
        <v/>
      </c>
    </row>
    <row r="2407">
      <c r="A2407" s="5" t="inlineStr">
        <is>
          <t>E03717</t>
        </is>
      </c>
      <c r="B2407" s="5" t="inlineStr">
        <is>
          <t>IT</t>
        </is>
      </c>
      <c r="C2407" s="5" t="inlineStr">
        <is>
          <t>Finance</t>
        </is>
      </c>
      <c r="D2407" s="5" t="inlineStr">
        <is>
          <t>L3</t>
        </is>
      </c>
      <c r="E2407" s="5" t="n">
        <v>1</v>
      </c>
      <c r="F2407" s="5" t="n">
        <v>48000</v>
      </c>
      <c r="G2407" s="41" t="n">
        <v>42905</v>
      </c>
      <c r="H2407" s="41" t="n"/>
      <c r="I2407" s="42">
        <f>IF(H2407="",DATE(2099,12,31),H2407)</f>
        <v/>
      </c>
      <c r="J2407" s="23">
        <f>F2407*E2407</f>
        <v/>
      </c>
      <c r="K2407" s="23">
        <f>J2407*INDEX(Settings!$C$31:$C$36,MATCH(D2407,Settings!$B$31:$B$36,0))</f>
        <v/>
      </c>
      <c r="L2407" s="23">
        <f>J2407+K2407</f>
        <v/>
      </c>
      <c r="M2407" s="23">
        <f>MIN(L2407,Settings!$C$25)</f>
        <v/>
      </c>
      <c r="N2407" s="23">
        <f>IF(B2407="IT",L2407*Settings!$C$11+L2407*Settings!$C$12,M2407*Settings!$C$16+M2407*Settings!$C$17+L2407*Settings!$C$18+L2407*Settings!$C$19+L2407*Settings!$C$20+L2407*Settings!$C$21*Settings!$C$22)</f>
        <v/>
      </c>
      <c r="O2407" s="23">
        <f>IF(B2407="IT",J2407/Settings!$C$13,0)</f>
        <v/>
      </c>
      <c r="P2407" s="23">
        <f>L2407+N2407+O2407</f>
        <v/>
      </c>
    </row>
    <row r="2408">
      <c r="A2408" s="5" t="inlineStr">
        <is>
          <t>E03718</t>
        </is>
      </c>
      <c r="B2408" s="5" t="inlineStr">
        <is>
          <t>PL</t>
        </is>
      </c>
      <c r="C2408" s="5" t="inlineStr">
        <is>
          <t>Sales</t>
        </is>
      </c>
      <c r="D2408" s="5" t="inlineStr">
        <is>
          <t>L1</t>
        </is>
      </c>
      <c r="E2408" s="5" t="n">
        <v>1</v>
      </c>
      <c r="F2408" s="5" t="n">
        <v>25400</v>
      </c>
      <c r="G2408" s="41" t="n">
        <v>45325</v>
      </c>
      <c r="H2408" s="41" t="n"/>
      <c r="I2408" s="42">
        <f>IF(H2408="",DATE(2099,12,31),H2408)</f>
        <v/>
      </c>
      <c r="J2408" s="23">
        <f>F2408*E2408</f>
        <v/>
      </c>
      <c r="K2408" s="23">
        <f>J2408*INDEX(Settings!$C$31:$C$36,MATCH(D2408,Settings!$B$31:$B$36,0))</f>
        <v/>
      </c>
      <c r="L2408" s="23">
        <f>J2408+K2408</f>
        <v/>
      </c>
      <c r="M2408" s="23">
        <f>MIN(L2408,Settings!$C$25)</f>
        <v/>
      </c>
      <c r="N2408" s="23">
        <f>IF(B2408="IT",L2408*Settings!$C$11+L2408*Settings!$C$12,M2408*Settings!$C$16+M2408*Settings!$C$17+L2408*Settings!$C$18+L2408*Settings!$C$19+L2408*Settings!$C$20+L2408*Settings!$C$21*Settings!$C$22)</f>
        <v/>
      </c>
      <c r="O2408" s="23">
        <f>IF(B2408="IT",J2408/Settings!$C$13,0)</f>
        <v/>
      </c>
      <c r="P2408" s="23">
        <f>L2408+N2408+O2408</f>
        <v/>
      </c>
    </row>
    <row r="2409">
      <c r="A2409" s="5" t="inlineStr">
        <is>
          <t>E03719</t>
        </is>
      </c>
      <c r="B2409" s="5" t="inlineStr">
        <is>
          <t>IT</t>
        </is>
      </c>
      <c r="C2409" s="5" t="inlineStr">
        <is>
          <t>Customer Service</t>
        </is>
      </c>
      <c r="D2409" s="5" t="inlineStr">
        <is>
          <t>L2</t>
        </is>
      </c>
      <c r="E2409" s="5" t="n">
        <v>1</v>
      </c>
      <c r="F2409" s="5" t="n">
        <v>29800</v>
      </c>
      <c r="G2409" s="41" t="n">
        <v>45704</v>
      </c>
      <c r="H2409" s="41" t="n"/>
      <c r="I2409" s="42">
        <f>IF(H2409="",DATE(2099,12,31),H2409)</f>
        <v/>
      </c>
      <c r="J2409" s="23">
        <f>F2409*E2409</f>
        <v/>
      </c>
      <c r="K2409" s="23">
        <f>J2409*INDEX(Settings!$C$31:$C$36,MATCH(D2409,Settings!$B$31:$B$36,0))</f>
        <v/>
      </c>
      <c r="L2409" s="23">
        <f>J2409+K2409</f>
        <v/>
      </c>
      <c r="M2409" s="23">
        <f>MIN(L2409,Settings!$C$25)</f>
        <v/>
      </c>
      <c r="N2409" s="23">
        <f>IF(B2409="IT",L2409*Settings!$C$11+L2409*Settings!$C$12,M2409*Settings!$C$16+M2409*Settings!$C$17+L2409*Settings!$C$18+L2409*Settings!$C$19+L2409*Settings!$C$20+L2409*Settings!$C$21*Settings!$C$22)</f>
        <v/>
      </c>
      <c r="O2409" s="23">
        <f>IF(B2409="IT",J2409/Settings!$C$13,0)</f>
        <v/>
      </c>
      <c r="P2409" s="23">
        <f>L2409+N2409+O2409</f>
        <v/>
      </c>
    </row>
    <row r="2410">
      <c r="A2410" s="5" t="inlineStr">
        <is>
          <t>E03720</t>
        </is>
      </c>
      <c r="B2410" s="5" t="inlineStr">
        <is>
          <t>IT</t>
        </is>
      </c>
      <c r="C2410" s="5" t="inlineStr">
        <is>
          <t>Finance</t>
        </is>
      </c>
      <c r="D2410" s="5" t="inlineStr">
        <is>
          <t>L3</t>
        </is>
      </c>
      <c r="E2410" s="5" t="n">
        <v>1</v>
      </c>
      <c r="F2410" s="5" t="n">
        <v>51250</v>
      </c>
      <c r="G2410" s="41" t="n">
        <v>41418</v>
      </c>
      <c r="H2410" s="41" t="n"/>
      <c r="I2410" s="42">
        <f>IF(H2410="",DATE(2099,12,31),H2410)</f>
        <v/>
      </c>
      <c r="J2410" s="23">
        <f>F2410*E2410</f>
        <v/>
      </c>
      <c r="K2410" s="23">
        <f>J2410*INDEX(Settings!$C$31:$C$36,MATCH(D2410,Settings!$B$31:$B$36,0))</f>
        <v/>
      </c>
      <c r="L2410" s="23">
        <f>J2410+K2410</f>
        <v/>
      </c>
      <c r="M2410" s="23">
        <f>MIN(L2410,Settings!$C$25)</f>
        <v/>
      </c>
      <c r="N2410" s="23">
        <f>IF(B2410="IT",L2410*Settings!$C$11+L2410*Settings!$C$12,M2410*Settings!$C$16+M2410*Settings!$C$17+L2410*Settings!$C$18+L2410*Settings!$C$19+L2410*Settings!$C$20+L2410*Settings!$C$21*Settings!$C$22)</f>
        <v/>
      </c>
      <c r="O2410" s="23">
        <f>IF(B2410="IT",J2410/Settings!$C$13,0)</f>
        <v/>
      </c>
      <c r="P2410" s="23">
        <f>L2410+N2410+O2410</f>
        <v/>
      </c>
    </row>
    <row r="2411">
      <c r="A2411" s="5" t="inlineStr">
        <is>
          <t>E03721</t>
        </is>
      </c>
      <c r="B2411" s="5" t="inlineStr">
        <is>
          <t>PL</t>
        </is>
      </c>
      <c r="C2411" s="5" t="inlineStr">
        <is>
          <t>Customer Service</t>
        </is>
      </c>
      <c r="D2411" s="5" t="inlineStr">
        <is>
          <t>L4</t>
        </is>
      </c>
      <c r="E2411" s="5" t="n">
        <v>0.8</v>
      </c>
      <c r="F2411" s="5" t="n">
        <v>38550</v>
      </c>
      <c r="G2411" s="41" t="n">
        <v>45417</v>
      </c>
      <c r="H2411" s="41" t="n"/>
      <c r="I2411" s="42">
        <f>IF(H2411="",DATE(2099,12,31),H2411)</f>
        <v/>
      </c>
      <c r="J2411" s="23">
        <f>F2411*E2411</f>
        <v/>
      </c>
      <c r="K2411" s="23">
        <f>J2411*INDEX(Settings!$C$31:$C$36,MATCH(D2411,Settings!$B$31:$B$36,0))</f>
        <v/>
      </c>
      <c r="L2411" s="23">
        <f>J2411+K2411</f>
        <v/>
      </c>
      <c r="M2411" s="23">
        <f>MIN(L2411,Settings!$C$25)</f>
        <v/>
      </c>
      <c r="N2411" s="23">
        <f>IF(B2411="IT",L2411*Settings!$C$11+L2411*Settings!$C$12,M2411*Settings!$C$16+M2411*Settings!$C$17+L2411*Settings!$C$18+L2411*Settings!$C$19+L2411*Settings!$C$20+L2411*Settings!$C$21*Settings!$C$22)</f>
        <v/>
      </c>
      <c r="O2411" s="23">
        <f>IF(B2411="IT",J2411/Settings!$C$13,0)</f>
        <v/>
      </c>
      <c r="P2411" s="23">
        <f>L2411+N2411+O2411</f>
        <v/>
      </c>
    </row>
    <row r="2412">
      <c r="A2412" s="5" t="inlineStr">
        <is>
          <t>E03722</t>
        </is>
      </c>
      <c r="B2412" s="5" t="inlineStr">
        <is>
          <t>PL</t>
        </is>
      </c>
      <c r="C2412" s="5" t="inlineStr">
        <is>
          <t>Operations</t>
        </is>
      </c>
      <c r="D2412" s="5" t="inlineStr">
        <is>
          <t>L1</t>
        </is>
      </c>
      <c r="E2412" s="5" t="n">
        <v>1</v>
      </c>
      <c r="F2412" s="5" t="n">
        <v>21850</v>
      </c>
      <c r="G2412" s="41" t="n">
        <v>43374</v>
      </c>
      <c r="H2412" s="41" t="n"/>
      <c r="I2412" s="42">
        <f>IF(H2412="",DATE(2099,12,31),H2412)</f>
        <v/>
      </c>
      <c r="J2412" s="23">
        <f>F2412*E2412</f>
        <v/>
      </c>
      <c r="K2412" s="23">
        <f>J2412*INDEX(Settings!$C$31:$C$36,MATCH(D2412,Settings!$B$31:$B$36,0))</f>
        <v/>
      </c>
      <c r="L2412" s="23">
        <f>J2412+K2412</f>
        <v/>
      </c>
      <c r="M2412" s="23">
        <f>MIN(L2412,Settings!$C$25)</f>
        <v/>
      </c>
      <c r="N2412" s="23">
        <f>IF(B2412="IT",L2412*Settings!$C$11+L2412*Settings!$C$12,M2412*Settings!$C$16+M2412*Settings!$C$17+L2412*Settings!$C$18+L2412*Settings!$C$19+L2412*Settings!$C$20+L2412*Settings!$C$21*Settings!$C$22)</f>
        <v/>
      </c>
      <c r="O2412" s="23">
        <f>IF(B2412="IT",J2412/Settings!$C$13,0)</f>
        <v/>
      </c>
      <c r="P2412" s="23">
        <f>L2412+N2412+O2412</f>
        <v/>
      </c>
    </row>
    <row r="2413">
      <c r="A2413" s="5" t="inlineStr">
        <is>
          <t>E03723</t>
        </is>
      </c>
      <c r="B2413" s="5" t="inlineStr">
        <is>
          <t>PL</t>
        </is>
      </c>
      <c r="C2413" s="5" t="inlineStr">
        <is>
          <t>Tech</t>
        </is>
      </c>
      <c r="D2413" s="5" t="inlineStr">
        <is>
          <t>L2</t>
        </is>
      </c>
      <c r="E2413" s="5" t="n">
        <v>1</v>
      </c>
      <c r="F2413" s="5" t="n">
        <v>30900</v>
      </c>
      <c r="G2413" s="41" t="n">
        <v>45884</v>
      </c>
      <c r="H2413" s="41" t="n"/>
      <c r="I2413" s="42">
        <f>IF(H2413="",DATE(2099,12,31),H2413)</f>
        <v/>
      </c>
      <c r="J2413" s="23">
        <f>F2413*E2413</f>
        <v/>
      </c>
      <c r="K2413" s="23">
        <f>J2413*INDEX(Settings!$C$31:$C$36,MATCH(D2413,Settings!$B$31:$B$36,0))</f>
        <v/>
      </c>
      <c r="L2413" s="23">
        <f>J2413+K2413</f>
        <v/>
      </c>
      <c r="M2413" s="23">
        <f>MIN(L2413,Settings!$C$25)</f>
        <v/>
      </c>
      <c r="N2413" s="23">
        <f>IF(B2413="IT",L2413*Settings!$C$11+L2413*Settings!$C$12,M2413*Settings!$C$16+M2413*Settings!$C$17+L2413*Settings!$C$18+L2413*Settings!$C$19+L2413*Settings!$C$20+L2413*Settings!$C$21*Settings!$C$22)</f>
        <v/>
      </c>
      <c r="O2413" s="23">
        <f>IF(B2413="IT",J2413/Settings!$C$13,0)</f>
        <v/>
      </c>
      <c r="P2413" s="23">
        <f>L2413+N2413+O2413</f>
        <v/>
      </c>
    </row>
    <row r="2414">
      <c r="A2414" s="5" t="inlineStr">
        <is>
          <t>E03724</t>
        </is>
      </c>
      <c r="B2414" s="5" t="inlineStr">
        <is>
          <t>PL</t>
        </is>
      </c>
      <c r="C2414" s="5" t="inlineStr">
        <is>
          <t>Finance</t>
        </is>
      </c>
      <c r="D2414" s="5" t="inlineStr">
        <is>
          <t>L3</t>
        </is>
      </c>
      <c r="E2414" s="5" t="n">
        <v>1</v>
      </c>
      <c r="F2414" s="5" t="n">
        <v>40100</v>
      </c>
      <c r="G2414" s="41" t="n">
        <v>43264</v>
      </c>
      <c r="H2414" s="41" t="n">
        <v>46037</v>
      </c>
      <c r="I2414" s="42">
        <f>IF(H2414="",DATE(2099,12,31),H2414)</f>
        <v/>
      </c>
      <c r="J2414" s="23">
        <f>F2414*E2414</f>
        <v/>
      </c>
      <c r="K2414" s="23">
        <f>J2414*INDEX(Settings!$C$31:$C$36,MATCH(D2414,Settings!$B$31:$B$36,0))</f>
        <v/>
      </c>
      <c r="L2414" s="23">
        <f>J2414+K2414</f>
        <v/>
      </c>
      <c r="M2414" s="23">
        <f>MIN(L2414,Settings!$C$25)</f>
        <v/>
      </c>
      <c r="N2414" s="23">
        <f>IF(B2414="IT",L2414*Settings!$C$11+L2414*Settings!$C$12,M2414*Settings!$C$16+M2414*Settings!$C$17+L2414*Settings!$C$18+L2414*Settings!$C$19+L2414*Settings!$C$20+L2414*Settings!$C$21*Settings!$C$22)</f>
        <v/>
      </c>
      <c r="O2414" s="23">
        <f>IF(B2414="IT",J2414/Settings!$C$13,0)</f>
        <v/>
      </c>
      <c r="P2414" s="23">
        <f>L2414+N2414+O2414</f>
        <v/>
      </c>
    </row>
    <row r="2415">
      <c r="A2415" s="5" t="inlineStr">
        <is>
          <t>E03725</t>
        </is>
      </c>
      <c r="B2415" s="5" t="inlineStr">
        <is>
          <t>PL</t>
        </is>
      </c>
      <c r="C2415" s="5" t="inlineStr">
        <is>
          <t>Tech</t>
        </is>
      </c>
      <c r="D2415" s="5" t="inlineStr">
        <is>
          <t>L3</t>
        </is>
      </c>
      <c r="E2415" s="5" t="n">
        <v>0.8</v>
      </c>
      <c r="F2415" s="5" t="n">
        <v>40300</v>
      </c>
      <c r="G2415" s="41" t="n">
        <v>46062</v>
      </c>
      <c r="H2415" s="41" t="n"/>
      <c r="I2415" s="42">
        <f>IF(H2415="",DATE(2099,12,31),H2415)</f>
        <v/>
      </c>
      <c r="J2415" s="23">
        <f>F2415*E2415</f>
        <v/>
      </c>
      <c r="K2415" s="23">
        <f>J2415*INDEX(Settings!$C$31:$C$36,MATCH(D2415,Settings!$B$31:$B$36,0))</f>
        <v/>
      </c>
      <c r="L2415" s="23">
        <f>J2415+K2415</f>
        <v/>
      </c>
      <c r="M2415" s="23">
        <f>MIN(L2415,Settings!$C$25)</f>
        <v/>
      </c>
      <c r="N2415" s="23">
        <f>IF(B2415="IT",L2415*Settings!$C$11+L2415*Settings!$C$12,M2415*Settings!$C$16+M2415*Settings!$C$17+L2415*Settings!$C$18+L2415*Settings!$C$19+L2415*Settings!$C$20+L2415*Settings!$C$21*Settings!$C$22)</f>
        <v/>
      </c>
      <c r="O2415" s="23">
        <f>IF(B2415="IT",J2415/Settings!$C$13,0)</f>
        <v/>
      </c>
      <c r="P2415" s="23">
        <f>L2415+N2415+O2415</f>
        <v/>
      </c>
    </row>
    <row r="2416">
      <c r="A2416" s="5" t="inlineStr">
        <is>
          <t>E03726</t>
        </is>
      </c>
      <c r="B2416" s="5" t="inlineStr">
        <is>
          <t>IT</t>
        </is>
      </c>
      <c r="C2416" s="5" t="inlineStr">
        <is>
          <t>Customer Service</t>
        </is>
      </c>
      <c r="D2416" s="5" t="inlineStr">
        <is>
          <t>L2</t>
        </is>
      </c>
      <c r="E2416" s="5" t="n">
        <v>1</v>
      </c>
      <c r="F2416" s="5" t="n">
        <v>25050</v>
      </c>
      <c r="G2416" s="41" t="n">
        <v>45733</v>
      </c>
      <c r="H2416" s="41" t="n">
        <v>46039</v>
      </c>
      <c r="I2416" s="42">
        <f>IF(H2416="",DATE(2099,12,31),H2416)</f>
        <v/>
      </c>
      <c r="J2416" s="23">
        <f>F2416*E2416</f>
        <v/>
      </c>
      <c r="K2416" s="23">
        <f>J2416*INDEX(Settings!$C$31:$C$36,MATCH(D2416,Settings!$B$31:$B$36,0))</f>
        <v/>
      </c>
      <c r="L2416" s="23">
        <f>J2416+K2416</f>
        <v/>
      </c>
      <c r="M2416" s="23">
        <f>MIN(L2416,Settings!$C$25)</f>
        <v/>
      </c>
      <c r="N2416" s="23">
        <f>IF(B2416="IT",L2416*Settings!$C$11+L2416*Settings!$C$12,M2416*Settings!$C$16+M2416*Settings!$C$17+L2416*Settings!$C$18+L2416*Settings!$C$19+L2416*Settings!$C$20+L2416*Settings!$C$21*Settings!$C$22)</f>
        <v/>
      </c>
      <c r="O2416" s="23">
        <f>IF(B2416="IT",J2416/Settings!$C$13,0)</f>
        <v/>
      </c>
      <c r="P2416" s="23">
        <f>L2416+N2416+O2416</f>
        <v/>
      </c>
    </row>
    <row r="2417">
      <c r="A2417" s="5" t="inlineStr">
        <is>
          <t>E03727</t>
        </is>
      </c>
      <c r="B2417" s="5" t="inlineStr">
        <is>
          <t>PL</t>
        </is>
      </c>
      <c r="C2417" s="5" t="inlineStr">
        <is>
          <t>Finance</t>
        </is>
      </c>
      <c r="D2417" s="5" t="inlineStr">
        <is>
          <t>L5</t>
        </is>
      </c>
      <c r="E2417" s="5" t="n">
        <v>1</v>
      </c>
      <c r="F2417" s="5" t="n">
        <v>69950</v>
      </c>
      <c r="G2417" s="41" t="n">
        <v>44674</v>
      </c>
      <c r="H2417" s="41" t="n"/>
      <c r="I2417" s="42">
        <f>IF(H2417="",DATE(2099,12,31),H2417)</f>
        <v/>
      </c>
      <c r="J2417" s="23">
        <f>F2417*E2417</f>
        <v/>
      </c>
      <c r="K2417" s="23">
        <f>J2417*INDEX(Settings!$C$31:$C$36,MATCH(D2417,Settings!$B$31:$B$36,0))</f>
        <v/>
      </c>
      <c r="L2417" s="23">
        <f>J2417+K2417</f>
        <v/>
      </c>
      <c r="M2417" s="23">
        <f>MIN(L2417,Settings!$C$25)</f>
        <v/>
      </c>
      <c r="N2417" s="23">
        <f>IF(B2417="IT",L2417*Settings!$C$11+L2417*Settings!$C$12,M2417*Settings!$C$16+M2417*Settings!$C$17+L2417*Settings!$C$18+L2417*Settings!$C$19+L2417*Settings!$C$20+L2417*Settings!$C$21*Settings!$C$22)</f>
        <v/>
      </c>
      <c r="O2417" s="23">
        <f>IF(B2417="IT",J2417/Settings!$C$13,0)</f>
        <v/>
      </c>
      <c r="P2417" s="23">
        <f>L2417+N2417+O2417</f>
        <v/>
      </c>
    </row>
    <row r="2418">
      <c r="A2418" s="5" t="inlineStr">
        <is>
          <t>E03728</t>
        </is>
      </c>
      <c r="B2418" s="5" t="inlineStr">
        <is>
          <t>PL</t>
        </is>
      </c>
      <c r="C2418" s="5" t="inlineStr">
        <is>
          <t>Sales</t>
        </is>
      </c>
      <c r="D2418" s="5" t="inlineStr">
        <is>
          <t>L3</t>
        </is>
      </c>
      <c r="E2418" s="5" t="n">
        <v>1</v>
      </c>
      <c r="F2418" s="5" t="n">
        <v>32750</v>
      </c>
      <c r="G2418" s="41" t="n">
        <v>45788</v>
      </c>
      <c r="H2418" s="41" t="n">
        <v>45919</v>
      </c>
      <c r="I2418" s="42">
        <f>IF(H2418="",DATE(2099,12,31),H2418)</f>
        <v/>
      </c>
      <c r="J2418" s="23">
        <f>F2418*E2418</f>
        <v/>
      </c>
      <c r="K2418" s="23">
        <f>J2418*INDEX(Settings!$C$31:$C$36,MATCH(D2418,Settings!$B$31:$B$36,0))</f>
        <v/>
      </c>
      <c r="L2418" s="23">
        <f>J2418+K2418</f>
        <v/>
      </c>
      <c r="M2418" s="23">
        <f>MIN(L2418,Settings!$C$25)</f>
        <v/>
      </c>
      <c r="N2418" s="23">
        <f>IF(B2418="IT",L2418*Settings!$C$11+L2418*Settings!$C$12,M2418*Settings!$C$16+M2418*Settings!$C$17+L2418*Settings!$C$18+L2418*Settings!$C$19+L2418*Settings!$C$20+L2418*Settings!$C$21*Settings!$C$22)</f>
        <v/>
      </c>
      <c r="O2418" s="23">
        <f>IF(B2418="IT",J2418/Settings!$C$13,0)</f>
        <v/>
      </c>
      <c r="P2418" s="23">
        <f>L2418+N2418+O2418</f>
        <v/>
      </c>
    </row>
    <row r="2419">
      <c r="A2419" s="5" t="inlineStr">
        <is>
          <t>E03729</t>
        </is>
      </c>
      <c r="B2419" s="5" t="inlineStr">
        <is>
          <t>PL</t>
        </is>
      </c>
      <c r="C2419" s="5" t="inlineStr">
        <is>
          <t>Operations</t>
        </is>
      </c>
      <c r="D2419" s="5" t="inlineStr">
        <is>
          <t>L3</t>
        </is>
      </c>
      <c r="E2419" s="5" t="n">
        <v>1</v>
      </c>
      <c r="F2419" s="5" t="n">
        <v>38500</v>
      </c>
      <c r="G2419" s="41" t="n">
        <v>45266</v>
      </c>
      <c r="H2419" s="41" t="n"/>
      <c r="I2419" s="42">
        <f>IF(H2419="",DATE(2099,12,31),H2419)</f>
        <v/>
      </c>
      <c r="J2419" s="23">
        <f>F2419*E2419</f>
        <v/>
      </c>
      <c r="K2419" s="23">
        <f>J2419*INDEX(Settings!$C$31:$C$36,MATCH(D2419,Settings!$B$31:$B$36,0))</f>
        <v/>
      </c>
      <c r="L2419" s="23">
        <f>J2419+K2419</f>
        <v/>
      </c>
      <c r="M2419" s="23">
        <f>MIN(L2419,Settings!$C$25)</f>
        <v/>
      </c>
      <c r="N2419" s="23">
        <f>IF(B2419="IT",L2419*Settings!$C$11+L2419*Settings!$C$12,M2419*Settings!$C$16+M2419*Settings!$C$17+L2419*Settings!$C$18+L2419*Settings!$C$19+L2419*Settings!$C$20+L2419*Settings!$C$21*Settings!$C$22)</f>
        <v/>
      </c>
      <c r="O2419" s="23">
        <f>IF(B2419="IT",J2419/Settings!$C$13,0)</f>
        <v/>
      </c>
      <c r="P2419" s="23">
        <f>L2419+N2419+O2419</f>
        <v/>
      </c>
    </row>
    <row r="2420">
      <c r="A2420" s="5" t="inlineStr">
        <is>
          <t>E03730</t>
        </is>
      </c>
      <c r="B2420" s="5" t="inlineStr">
        <is>
          <t>PL</t>
        </is>
      </c>
      <c r="C2420" s="5" t="inlineStr">
        <is>
          <t>Operations</t>
        </is>
      </c>
      <c r="D2420" s="5" t="inlineStr">
        <is>
          <t>L2</t>
        </is>
      </c>
      <c r="E2420" s="5" t="n">
        <v>1</v>
      </c>
      <c r="F2420" s="5" t="n">
        <v>26700</v>
      </c>
      <c r="G2420" s="41" t="n">
        <v>45328</v>
      </c>
      <c r="H2420" s="41" t="n"/>
      <c r="I2420" s="42">
        <f>IF(H2420="",DATE(2099,12,31),H2420)</f>
        <v/>
      </c>
      <c r="J2420" s="23">
        <f>F2420*E2420</f>
        <v/>
      </c>
      <c r="K2420" s="23">
        <f>J2420*INDEX(Settings!$C$31:$C$36,MATCH(D2420,Settings!$B$31:$B$36,0))</f>
        <v/>
      </c>
      <c r="L2420" s="23">
        <f>J2420+K2420</f>
        <v/>
      </c>
      <c r="M2420" s="23">
        <f>MIN(L2420,Settings!$C$25)</f>
        <v/>
      </c>
      <c r="N2420" s="23">
        <f>IF(B2420="IT",L2420*Settings!$C$11+L2420*Settings!$C$12,M2420*Settings!$C$16+M2420*Settings!$C$17+L2420*Settings!$C$18+L2420*Settings!$C$19+L2420*Settings!$C$20+L2420*Settings!$C$21*Settings!$C$22)</f>
        <v/>
      </c>
      <c r="O2420" s="23">
        <f>IF(B2420="IT",J2420/Settings!$C$13,0)</f>
        <v/>
      </c>
      <c r="P2420" s="23">
        <f>L2420+N2420+O2420</f>
        <v/>
      </c>
    </row>
    <row r="2421">
      <c r="A2421" s="5" t="inlineStr">
        <is>
          <t>E03734</t>
        </is>
      </c>
      <c r="B2421" s="5" t="inlineStr">
        <is>
          <t>IT</t>
        </is>
      </c>
      <c r="C2421" s="5" t="inlineStr">
        <is>
          <t>Tech</t>
        </is>
      </c>
      <c r="D2421" s="5" t="inlineStr">
        <is>
          <t>L2</t>
        </is>
      </c>
      <c r="E2421" s="5" t="n">
        <v>1</v>
      </c>
      <c r="F2421" s="5" t="n">
        <v>43650</v>
      </c>
      <c r="G2421" s="41" t="n">
        <v>45148</v>
      </c>
      <c r="H2421" s="41" t="n"/>
      <c r="I2421" s="42">
        <f>IF(H2421="",DATE(2099,12,31),H2421)</f>
        <v/>
      </c>
      <c r="J2421" s="23">
        <f>F2421*E2421</f>
        <v/>
      </c>
      <c r="K2421" s="23">
        <f>J2421*INDEX(Settings!$C$31:$C$36,MATCH(D2421,Settings!$B$31:$B$36,0))</f>
        <v/>
      </c>
      <c r="L2421" s="23">
        <f>J2421+K2421</f>
        <v/>
      </c>
      <c r="M2421" s="23">
        <f>MIN(L2421,Settings!$C$25)</f>
        <v/>
      </c>
      <c r="N2421" s="23">
        <f>IF(B2421="IT",L2421*Settings!$C$11+L2421*Settings!$C$12,M2421*Settings!$C$16+M2421*Settings!$C$17+L2421*Settings!$C$18+L2421*Settings!$C$19+L2421*Settings!$C$20+L2421*Settings!$C$21*Settings!$C$22)</f>
        <v/>
      </c>
      <c r="O2421" s="23">
        <f>IF(B2421="IT",J2421/Settings!$C$13,0)</f>
        <v/>
      </c>
      <c r="P2421" s="23">
        <f>L2421+N2421+O2421</f>
        <v/>
      </c>
    </row>
    <row r="2422">
      <c r="A2422" s="5" t="inlineStr">
        <is>
          <t>E03736</t>
        </is>
      </c>
      <c r="B2422" s="5" t="inlineStr">
        <is>
          <t>PL</t>
        </is>
      </c>
      <c r="C2422" s="5" t="inlineStr">
        <is>
          <t>Finance</t>
        </is>
      </c>
      <c r="D2422" s="5" t="inlineStr">
        <is>
          <t>L3</t>
        </is>
      </c>
      <c r="E2422" s="5" t="n">
        <v>0.8</v>
      </c>
      <c r="F2422" s="5" t="n">
        <v>36750</v>
      </c>
      <c r="G2422" s="41" t="n">
        <v>43065</v>
      </c>
      <c r="H2422" s="41" t="n"/>
      <c r="I2422" s="42">
        <f>IF(H2422="",DATE(2099,12,31),H2422)</f>
        <v/>
      </c>
      <c r="J2422" s="23">
        <f>F2422*E2422</f>
        <v/>
      </c>
      <c r="K2422" s="23">
        <f>J2422*INDEX(Settings!$C$31:$C$36,MATCH(D2422,Settings!$B$31:$B$36,0))</f>
        <v/>
      </c>
      <c r="L2422" s="23">
        <f>J2422+K2422</f>
        <v/>
      </c>
      <c r="M2422" s="23">
        <f>MIN(L2422,Settings!$C$25)</f>
        <v/>
      </c>
      <c r="N2422" s="23">
        <f>IF(B2422="IT",L2422*Settings!$C$11+L2422*Settings!$C$12,M2422*Settings!$C$16+M2422*Settings!$C$17+L2422*Settings!$C$18+L2422*Settings!$C$19+L2422*Settings!$C$20+L2422*Settings!$C$21*Settings!$C$22)</f>
        <v/>
      </c>
      <c r="O2422" s="23">
        <f>IF(B2422="IT",J2422/Settings!$C$13,0)</f>
        <v/>
      </c>
      <c r="P2422" s="23">
        <f>L2422+N2422+O2422</f>
        <v/>
      </c>
    </row>
    <row r="2423">
      <c r="A2423" s="5" t="inlineStr">
        <is>
          <t>E03737</t>
        </is>
      </c>
      <c r="B2423" s="5" t="inlineStr">
        <is>
          <t>PL</t>
        </is>
      </c>
      <c r="C2423" s="5" t="inlineStr">
        <is>
          <t>Sales</t>
        </is>
      </c>
      <c r="D2423" s="5" t="inlineStr">
        <is>
          <t>L3</t>
        </is>
      </c>
      <c r="E2423" s="5" t="n">
        <v>1</v>
      </c>
      <c r="F2423" s="5" t="n">
        <v>40400</v>
      </c>
      <c r="G2423" s="41" t="n">
        <v>44776</v>
      </c>
      <c r="H2423" s="41" t="n"/>
      <c r="I2423" s="42">
        <f>IF(H2423="",DATE(2099,12,31),H2423)</f>
        <v/>
      </c>
      <c r="J2423" s="23">
        <f>F2423*E2423</f>
        <v/>
      </c>
      <c r="K2423" s="23">
        <f>J2423*INDEX(Settings!$C$31:$C$36,MATCH(D2423,Settings!$B$31:$B$36,0))</f>
        <v/>
      </c>
      <c r="L2423" s="23">
        <f>J2423+K2423</f>
        <v/>
      </c>
      <c r="M2423" s="23">
        <f>MIN(L2423,Settings!$C$25)</f>
        <v/>
      </c>
      <c r="N2423" s="23">
        <f>IF(B2423="IT",L2423*Settings!$C$11+L2423*Settings!$C$12,M2423*Settings!$C$16+M2423*Settings!$C$17+L2423*Settings!$C$18+L2423*Settings!$C$19+L2423*Settings!$C$20+L2423*Settings!$C$21*Settings!$C$22)</f>
        <v/>
      </c>
      <c r="O2423" s="23">
        <f>IF(B2423="IT",J2423/Settings!$C$13,0)</f>
        <v/>
      </c>
      <c r="P2423" s="23">
        <f>L2423+N2423+O2423</f>
        <v/>
      </c>
    </row>
    <row r="2424">
      <c r="A2424" s="5" t="inlineStr">
        <is>
          <t>E03739</t>
        </is>
      </c>
      <c r="B2424" s="5" t="inlineStr">
        <is>
          <t>IT</t>
        </is>
      </c>
      <c r="C2424" s="5" t="inlineStr">
        <is>
          <t>Customer Service</t>
        </is>
      </c>
      <c r="D2424" s="5" t="inlineStr">
        <is>
          <t>L1</t>
        </is>
      </c>
      <c r="E2424" s="5" t="n">
        <v>1</v>
      </c>
      <c r="F2424" s="5" t="n">
        <v>21850</v>
      </c>
      <c r="G2424" s="41" t="n">
        <v>46052</v>
      </c>
      <c r="H2424" s="41" t="n"/>
      <c r="I2424" s="42">
        <f>IF(H2424="",DATE(2099,12,31),H2424)</f>
        <v/>
      </c>
      <c r="J2424" s="23">
        <f>F2424*E2424</f>
        <v/>
      </c>
      <c r="K2424" s="23">
        <f>J2424*INDEX(Settings!$C$31:$C$36,MATCH(D2424,Settings!$B$31:$B$36,0))</f>
        <v/>
      </c>
      <c r="L2424" s="23">
        <f>J2424+K2424</f>
        <v/>
      </c>
      <c r="M2424" s="23">
        <f>MIN(L2424,Settings!$C$25)</f>
        <v/>
      </c>
      <c r="N2424" s="23">
        <f>IF(B2424="IT",L2424*Settings!$C$11+L2424*Settings!$C$12,M2424*Settings!$C$16+M2424*Settings!$C$17+L2424*Settings!$C$18+L2424*Settings!$C$19+L2424*Settings!$C$20+L2424*Settings!$C$21*Settings!$C$22)</f>
        <v/>
      </c>
      <c r="O2424" s="23">
        <f>IF(B2424="IT",J2424/Settings!$C$13,0)</f>
        <v/>
      </c>
      <c r="P2424" s="23">
        <f>L2424+N2424+O2424</f>
        <v/>
      </c>
    </row>
    <row r="2425">
      <c r="A2425" s="5" t="inlineStr">
        <is>
          <t>E03740</t>
        </is>
      </c>
      <c r="B2425" s="5" t="inlineStr">
        <is>
          <t>IT</t>
        </is>
      </c>
      <c r="C2425" s="5" t="inlineStr">
        <is>
          <t>Customer Service</t>
        </is>
      </c>
      <c r="D2425" s="5" t="inlineStr">
        <is>
          <t>L2</t>
        </is>
      </c>
      <c r="E2425" s="5" t="n">
        <v>1</v>
      </c>
      <c r="F2425" s="5" t="n">
        <v>23250</v>
      </c>
      <c r="G2425" s="41" t="n">
        <v>45889</v>
      </c>
      <c r="H2425" s="41" t="n"/>
      <c r="I2425" s="42">
        <f>IF(H2425="",DATE(2099,12,31),H2425)</f>
        <v/>
      </c>
      <c r="J2425" s="23">
        <f>F2425*E2425</f>
        <v/>
      </c>
      <c r="K2425" s="23">
        <f>J2425*INDEX(Settings!$C$31:$C$36,MATCH(D2425,Settings!$B$31:$B$36,0))</f>
        <v/>
      </c>
      <c r="L2425" s="23">
        <f>J2425+K2425</f>
        <v/>
      </c>
      <c r="M2425" s="23">
        <f>MIN(L2425,Settings!$C$25)</f>
        <v/>
      </c>
      <c r="N2425" s="23">
        <f>IF(B2425="IT",L2425*Settings!$C$11+L2425*Settings!$C$12,M2425*Settings!$C$16+M2425*Settings!$C$17+L2425*Settings!$C$18+L2425*Settings!$C$19+L2425*Settings!$C$20+L2425*Settings!$C$21*Settings!$C$22)</f>
        <v/>
      </c>
      <c r="O2425" s="23">
        <f>IF(B2425="IT",J2425/Settings!$C$13,0)</f>
        <v/>
      </c>
      <c r="P2425" s="23">
        <f>L2425+N2425+O2425</f>
        <v/>
      </c>
    </row>
    <row r="2426">
      <c r="A2426" s="5" t="inlineStr">
        <is>
          <t>E03741</t>
        </is>
      </c>
      <c r="B2426" s="5" t="inlineStr">
        <is>
          <t>PL</t>
        </is>
      </c>
      <c r="C2426" s="5" t="inlineStr">
        <is>
          <t>Finance</t>
        </is>
      </c>
      <c r="D2426" s="5" t="inlineStr">
        <is>
          <t>L2</t>
        </is>
      </c>
      <c r="E2426" s="5" t="n">
        <v>1</v>
      </c>
      <c r="F2426" s="5" t="n">
        <v>32550</v>
      </c>
      <c r="G2426" s="41" t="n">
        <v>44573</v>
      </c>
      <c r="H2426" s="41" t="n"/>
      <c r="I2426" s="42">
        <f>IF(H2426="",DATE(2099,12,31),H2426)</f>
        <v/>
      </c>
      <c r="J2426" s="23">
        <f>F2426*E2426</f>
        <v/>
      </c>
      <c r="K2426" s="23">
        <f>J2426*INDEX(Settings!$C$31:$C$36,MATCH(D2426,Settings!$B$31:$B$36,0))</f>
        <v/>
      </c>
      <c r="L2426" s="23">
        <f>J2426+K2426</f>
        <v/>
      </c>
      <c r="M2426" s="23">
        <f>MIN(L2426,Settings!$C$25)</f>
        <v/>
      </c>
      <c r="N2426" s="23">
        <f>IF(B2426="IT",L2426*Settings!$C$11+L2426*Settings!$C$12,M2426*Settings!$C$16+M2426*Settings!$C$17+L2426*Settings!$C$18+L2426*Settings!$C$19+L2426*Settings!$C$20+L2426*Settings!$C$21*Settings!$C$22)</f>
        <v/>
      </c>
      <c r="O2426" s="23">
        <f>IF(B2426="IT",J2426/Settings!$C$13,0)</f>
        <v/>
      </c>
      <c r="P2426" s="23">
        <f>L2426+N2426+O2426</f>
        <v/>
      </c>
    </row>
    <row r="2427">
      <c r="A2427" s="5" t="inlineStr">
        <is>
          <t>E03745</t>
        </is>
      </c>
      <c r="B2427" s="5" t="inlineStr">
        <is>
          <t>IT</t>
        </is>
      </c>
      <c r="C2427" s="5" t="inlineStr">
        <is>
          <t>Tech</t>
        </is>
      </c>
      <c r="D2427" s="5" t="inlineStr">
        <is>
          <t>L1</t>
        </is>
      </c>
      <c r="E2427" s="5" t="n">
        <v>1</v>
      </c>
      <c r="F2427" s="5" t="n">
        <v>33500</v>
      </c>
      <c r="G2427" s="41" t="n">
        <v>44352</v>
      </c>
      <c r="H2427" s="41" t="n">
        <v>46078</v>
      </c>
      <c r="I2427" s="42">
        <f>IF(H2427="",DATE(2099,12,31),H2427)</f>
        <v/>
      </c>
      <c r="J2427" s="23">
        <f>F2427*E2427</f>
        <v/>
      </c>
      <c r="K2427" s="23">
        <f>J2427*INDEX(Settings!$C$31:$C$36,MATCH(D2427,Settings!$B$31:$B$36,0))</f>
        <v/>
      </c>
      <c r="L2427" s="23">
        <f>J2427+K2427</f>
        <v/>
      </c>
      <c r="M2427" s="23">
        <f>MIN(L2427,Settings!$C$25)</f>
        <v/>
      </c>
      <c r="N2427" s="23">
        <f>IF(B2427="IT",L2427*Settings!$C$11+L2427*Settings!$C$12,M2427*Settings!$C$16+M2427*Settings!$C$17+L2427*Settings!$C$18+L2427*Settings!$C$19+L2427*Settings!$C$20+L2427*Settings!$C$21*Settings!$C$22)</f>
        <v/>
      </c>
      <c r="O2427" s="23">
        <f>IF(B2427="IT",J2427/Settings!$C$13,0)</f>
        <v/>
      </c>
      <c r="P2427" s="23">
        <f>L2427+N2427+O2427</f>
        <v/>
      </c>
    </row>
    <row r="2428">
      <c r="A2428" s="5" t="inlineStr">
        <is>
          <t>E03747</t>
        </is>
      </c>
      <c r="B2428" s="5" t="inlineStr">
        <is>
          <t>IT</t>
        </is>
      </c>
      <c r="C2428" s="5" t="inlineStr">
        <is>
          <t>Customer Service</t>
        </is>
      </c>
      <c r="D2428" s="5" t="inlineStr">
        <is>
          <t>L4</t>
        </is>
      </c>
      <c r="E2428" s="5" t="n">
        <v>1</v>
      </c>
      <c r="F2428" s="5" t="n">
        <v>52450</v>
      </c>
      <c r="G2428" s="41" t="n">
        <v>44048</v>
      </c>
      <c r="H2428" s="41" t="n"/>
      <c r="I2428" s="42">
        <f>IF(H2428="",DATE(2099,12,31),H2428)</f>
        <v/>
      </c>
      <c r="J2428" s="23">
        <f>F2428*E2428</f>
        <v/>
      </c>
      <c r="K2428" s="23">
        <f>J2428*INDEX(Settings!$C$31:$C$36,MATCH(D2428,Settings!$B$31:$B$36,0))</f>
        <v/>
      </c>
      <c r="L2428" s="23">
        <f>J2428+K2428</f>
        <v/>
      </c>
      <c r="M2428" s="23">
        <f>MIN(L2428,Settings!$C$25)</f>
        <v/>
      </c>
      <c r="N2428" s="23">
        <f>IF(B2428="IT",L2428*Settings!$C$11+L2428*Settings!$C$12,M2428*Settings!$C$16+M2428*Settings!$C$17+L2428*Settings!$C$18+L2428*Settings!$C$19+L2428*Settings!$C$20+L2428*Settings!$C$21*Settings!$C$22)</f>
        <v/>
      </c>
      <c r="O2428" s="23">
        <f>IF(B2428="IT",J2428/Settings!$C$13,0)</f>
        <v/>
      </c>
      <c r="P2428" s="23">
        <f>L2428+N2428+O2428</f>
        <v/>
      </c>
    </row>
    <row r="2429">
      <c r="A2429" s="5" t="inlineStr">
        <is>
          <t>E03748</t>
        </is>
      </c>
      <c r="B2429" s="5" t="inlineStr">
        <is>
          <t>PL</t>
        </is>
      </c>
      <c r="C2429" s="5" t="inlineStr">
        <is>
          <t>Operations</t>
        </is>
      </c>
      <c r="D2429" s="5" t="inlineStr">
        <is>
          <t>L2</t>
        </is>
      </c>
      <c r="E2429" s="5" t="n">
        <v>0.8</v>
      </c>
      <c r="F2429" s="5" t="n">
        <v>27750</v>
      </c>
      <c r="G2429" s="41" t="n">
        <v>44685</v>
      </c>
      <c r="H2429" s="41" t="n"/>
      <c r="I2429" s="42">
        <f>IF(H2429="",DATE(2099,12,31),H2429)</f>
        <v/>
      </c>
      <c r="J2429" s="23">
        <f>F2429*E2429</f>
        <v/>
      </c>
      <c r="K2429" s="23">
        <f>J2429*INDEX(Settings!$C$31:$C$36,MATCH(D2429,Settings!$B$31:$B$36,0))</f>
        <v/>
      </c>
      <c r="L2429" s="23">
        <f>J2429+K2429</f>
        <v/>
      </c>
      <c r="M2429" s="23">
        <f>MIN(L2429,Settings!$C$25)</f>
        <v/>
      </c>
      <c r="N2429" s="23">
        <f>IF(B2429="IT",L2429*Settings!$C$11+L2429*Settings!$C$12,M2429*Settings!$C$16+M2429*Settings!$C$17+L2429*Settings!$C$18+L2429*Settings!$C$19+L2429*Settings!$C$20+L2429*Settings!$C$21*Settings!$C$22)</f>
        <v/>
      </c>
      <c r="O2429" s="23">
        <f>IF(B2429="IT",J2429/Settings!$C$13,0)</f>
        <v/>
      </c>
      <c r="P2429" s="23">
        <f>L2429+N2429+O2429</f>
        <v/>
      </c>
    </row>
    <row r="2430">
      <c r="A2430" s="5" t="inlineStr">
        <is>
          <t>E03749</t>
        </is>
      </c>
      <c r="B2430" s="5" t="inlineStr">
        <is>
          <t>PL</t>
        </is>
      </c>
      <c r="C2430" s="5" t="inlineStr">
        <is>
          <t>Sales</t>
        </is>
      </c>
      <c r="D2430" s="5" t="inlineStr">
        <is>
          <t>L3</t>
        </is>
      </c>
      <c r="E2430" s="5" t="n">
        <v>1</v>
      </c>
      <c r="F2430" s="5" t="n">
        <v>37050</v>
      </c>
      <c r="G2430" s="41" t="n">
        <v>45918</v>
      </c>
      <c r="H2430" s="41" t="n"/>
      <c r="I2430" s="42">
        <f>IF(H2430="",DATE(2099,12,31),H2430)</f>
        <v/>
      </c>
      <c r="J2430" s="23">
        <f>F2430*E2430</f>
        <v/>
      </c>
      <c r="K2430" s="23">
        <f>J2430*INDEX(Settings!$C$31:$C$36,MATCH(D2430,Settings!$B$31:$B$36,0))</f>
        <v/>
      </c>
      <c r="L2430" s="23">
        <f>J2430+K2430</f>
        <v/>
      </c>
      <c r="M2430" s="23">
        <f>MIN(L2430,Settings!$C$25)</f>
        <v/>
      </c>
      <c r="N2430" s="23">
        <f>IF(B2430="IT",L2430*Settings!$C$11+L2430*Settings!$C$12,M2430*Settings!$C$16+M2430*Settings!$C$17+L2430*Settings!$C$18+L2430*Settings!$C$19+L2430*Settings!$C$20+L2430*Settings!$C$21*Settings!$C$22)</f>
        <v/>
      </c>
      <c r="O2430" s="23">
        <f>IF(B2430="IT",J2430/Settings!$C$13,0)</f>
        <v/>
      </c>
      <c r="P2430" s="23">
        <f>L2430+N2430+O2430</f>
        <v/>
      </c>
    </row>
    <row r="2431">
      <c r="A2431" s="5" t="inlineStr">
        <is>
          <t>E03750</t>
        </is>
      </c>
      <c r="B2431" s="5" t="inlineStr">
        <is>
          <t>IT</t>
        </is>
      </c>
      <c r="C2431" s="5" t="inlineStr">
        <is>
          <t>Operations</t>
        </is>
      </c>
      <c r="D2431" s="5" t="inlineStr">
        <is>
          <t>L3</t>
        </is>
      </c>
      <c r="E2431" s="5" t="n">
        <v>1</v>
      </c>
      <c r="F2431" s="5" t="n">
        <v>40300</v>
      </c>
      <c r="G2431" s="41" t="n">
        <v>44351</v>
      </c>
      <c r="H2431" s="41" t="n"/>
      <c r="I2431" s="42">
        <f>IF(H2431="",DATE(2099,12,31),H2431)</f>
        <v/>
      </c>
      <c r="J2431" s="23">
        <f>F2431*E2431</f>
        <v/>
      </c>
      <c r="K2431" s="23">
        <f>J2431*INDEX(Settings!$C$31:$C$36,MATCH(D2431,Settings!$B$31:$B$36,0))</f>
        <v/>
      </c>
      <c r="L2431" s="23">
        <f>J2431+K2431</f>
        <v/>
      </c>
      <c r="M2431" s="23">
        <f>MIN(L2431,Settings!$C$25)</f>
        <v/>
      </c>
      <c r="N2431" s="23">
        <f>IF(B2431="IT",L2431*Settings!$C$11+L2431*Settings!$C$12,M2431*Settings!$C$16+M2431*Settings!$C$17+L2431*Settings!$C$18+L2431*Settings!$C$19+L2431*Settings!$C$20+L2431*Settings!$C$21*Settings!$C$22)</f>
        <v/>
      </c>
      <c r="O2431" s="23">
        <f>IF(B2431="IT",J2431/Settings!$C$13,0)</f>
        <v/>
      </c>
      <c r="P2431" s="23">
        <f>L2431+N2431+O2431</f>
        <v/>
      </c>
    </row>
    <row r="2432">
      <c r="A2432" s="5" t="inlineStr">
        <is>
          <t>E03751</t>
        </is>
      </c>
      <c r="B2432" s="5" t="inlineStr">
        <is>
          <t>PL</t>
        </is>
      </c>
      <c r="C2432" s="5" t="inlineStr">
        <is>
          <t>Finance</t>
        </is>
      </c>
      <c r="D2432" s="5" t="inlineStr">
        <is>
          <t>L3</t>
        </is>
      </c>
      <c r="E2432" s="5" t="n">
        <v>1</v>
      </c>
      <c r="F2432" s="5" t="n">
        <v>36400</v>
      </c>
      <c r="G2432" s="41" t="n">
        <v>44340</v>
      </c>
      <c r="H2432" s="41" t="n"/>
      <c r="I2432" s="42">
        <f>IF(H2432="",DATE(2099,12,31),H2432)</f>
        <v/>
      </c>
      <c r="J2432" s="23">
        <f>F2432*E2432</f>
        <v/>
      </c>
      <c r="K2432" s="23">
        <f>J2432*INDEX(Settings!$C$31:$C$36,MATCH(D2432,Settings!$B$31:$B$36,0))</f>
        <v/>
      </c>
      <c r="L2432" s="23">
        <f>J2432+K2432</f>
        <v/>
      </c>
      <c r="M2432" s="23">
        <f>MIN(L2432,Settings!$C$25)</f>
        <v/>
      </c>
      <c r="N2432" s="23">
        <f>IF(B2432="IT",L2432*Settings!$C$11+L2432*Settings!$C$12,M2432*Settings!$C$16+M2432*Settings!$C$17+L2432*Settings!$C$18+L2432*Settings!$C$19+L2432*Settings!$C$20+L2432*Settings!$C$21*Settings!$C$22)</f>
        <v/>
      </c>
      <c r="O2432" s="23">
        <f>IF(B2432="IT",J2432/Settings!$C$13,0)</f>
        <v/>
      </c>
      <c r="P2432" s="23">
        <f>L2432+N2432+O2432</f>
        <v/>
      </c>
    </row>
    <row r="2433">
      <c r="A2433" s="5" t="inlineStr">
        <is>
          <t>E03752</t>
        </is>
      </c>
      <c r="B2433" s="5" t="inlineStr">
        <is>
          <t>PL</t>
        </is>
      </c>
      <c r="C2433" s="5" t="inlineStr">
        <is>
          <t>Finance</t>
        </is>
      </c>
      <c r="D2433" s="5" t="inlineStr">
        <is>
          <t>L4</t>
        </is>
      </c>
      <c r="E2433" s="5" t="n">
        <v>1</v>
      </c>
      <c r="F2433" s="5" t="n">
        <v>48600</v>
      </c>
      <c r="G2433" s="41" t="n">
        <v>44842</v>
      </c>
      <c r="H2433" s="41" t="n"/>
      <c r="I2433" s="42">
        <f>IF(H2433="",DATE(2099,12,31),H2433)</f>
        <v/>
      </c>
      <c r="J2433" s="23">
        <f>F2433*E2433</f>
        <v/>
      </c>
      <c r="K2433" s="23">
        <f>J2433*INDEX(Settings!$C$31:$C$36,MATCH(D2433,Settings!$B$31:$B$36,0))</f>
        <v/>
      </c>
      <c r="L2433" s="23">
        <f>J2433+K2433</f>
        <v/>
      </c>
      <c r="M2433" s="23">
        <f>MIN(L2433,Settings!$C$25)</f>
        <v/>
      </c>
      <c r="N2433" s="23">
        <f>IF(B2433="IT",L2433*Settings!$C$11+L2433*Settings!$C$12,M2433*Settings!$C$16+M2433*Settings!$C$17+L2433*Settings!$C$18+L2433*Settings!$C$19+L2433*Settings!$C$20+L2433*Settings!$C$21*Settings!$C$22)</f>
        <v/>
      </c>
      <c r="O2433" s="23">
        <f>IF(B2433="IT",J2433/Settings!$C$13,0)</f>
        <v/>
      </c>
      <c r="P2433" s="23">
        <f>L2433+N2433+O2433</f>
        <v/>
      </c>
    </row>
    <row r="2434">
      <c r="A2434" s="5" t="inlineStr">
        <is>
          <t>E03753</t>
        </is>
      </c>
      <c r="B2434" s="5" t="inlineStr">
        <is>
          <t>PL</t>
        </is>
      </c>
      <c r="C2434" s="5" t="inlineStr">
        <is>
          <t>Sales</t>
        </is>
      </c>
      <c r="D2434" s="5" t="inlineStr">
        <is>
          <t>L2</t>
        </is>
      </c>
      <c r="E2434" s="5" t="n">
        <v>0.8</v>
      </c>
      <c r="F2434" s="5" t="n">
        <v>24350</v>
      </c>
      <c r="G2434" s="41" t="n">
        <v>44670</v>
      </c>
      <c r="H2434" s="41" t="n">
        <v>46096</v>
      </c>
      <c r="I2434" s="42">
        <f>IF(H2434="",DATE(2099,12,31),H2434)</f>
        <v/>
      </c>
      <c r="J2434" s="23">
        <f>F2434*E2434</f>
        <v/>
      </c>
      <c r="K2434" s="23">
        <f>J2434*INDEX(Settings!$C$31:$C$36,MATCH(D2434,Settings!$B$31:$B$36,0))</f>
        <v/>
      </c>
      <c r="L2434" s="23">
        <f>J2434+K2434</f>
        <v/>
      </c>
      <c r="M2434" s="23">
        <f>MIN(L2434,Settings!$C$25)</f>
        <v/>
      </c>
      <c r="N2434" s="23">
        <f>IF(B2434="IT",L2434*Settings!$C$11+L2434*Settings!$C$12,M2434*Settings!$C$16+M2434*Settings!$C$17+L2434*Settings!$C$18+L2434*Settings!$C$19+L2434*Settings!$C$20+L2434*Settings!$C$21*Settings!$C$22)</f>
        <v/>
      </c>
      <c r="O2434" s="23">
        <f>IF(B2434="IT",J2434/Settings!$C$13,0)</f>
        <v/>
      </c>
      <c r="P2434" s="23">
        <f>L2434+N2434+O2434</f>
        <v/>
      </c>
    </row>
    <row r="2435">
      <c r="A2435" s="5" t="inlineStr">
        <is>
          <t>E03754</t>
        </is>
      </c>
      <c r="B2435" s="5" t="inlineStr">
        <is>
          <t>PL</t>
        </is>
      </c>
      <c r="C2435" s="5" t="inlineStr">
        <is>
          <t>Customer Service</t>
        </is>
      </c>
      <c r="D2435" s="5" t="inlineStr">
        <is>
          <t>L3</t>
        </is>
      </c>
      <c r="E2435" s="5" t="n">
        <v>1</v>
      </c>
      <c r="F2435" s="5" t="n">
        <v>33300</v>
      </c>
      <c r="G2435" s="41" t="n">
        <v>44486</v>
      </c>
      <c r="H2435" s="41" t="n"/>
      <c r="I2435" s="42">
        <f>IF(H2435="",DATE(2099,12,31),H2435)</f>
        <v/>
      </c>
      <c r="J2435" s="23">
        <f>F2435*E2435</f>
        <v/>
      </c>
      <c r="K2435" s="23">
        <f>J2435*INDEX(Settings!$C$31:$C$36,MATCH(D2435,Settings!$B$31:$B$36,0))</f>
        <v/>
      </c>
      <c r="L2435" s="23">
        <f>J2435+K2435</f>
        <v/>
      </c>
      <c r="M2435" s="23">
        <f>MIN(L2435,Settings!$C$25)</f>
        <v/>
      </c>
      <c r="N2435" s="23">
        <f>IF(B2435="IT",L2435*Settings!$C$11+L2435*Settings!$C$12,M2435*Settings!$C$16+M2435*Settings!$C$17+L2435*Settings!$C$18+L2435*Settings!$C$19+L2435*Settings!$C$20+L2435*Settings!$C$21*Settings!$C$22)</f>
        <v/>
      </c>
      <c r="O2435" s="23">
        <f>IF(B2435="IT",J2435/Settings!$C$13,0)</f>
        <v/>
      </c>
      <c r="P2435" s="23">
        <f>L2435+N2435+O2435</f>
        <v/>
      </c>
    </row>
    <row r="2436">
      <c r="A2436" s="5" t="inlineStr">
        <is>
          <t>E03755</t>
        </is>
      </c>
      <c r="B2436" s="5" t="inlineStr">
        <is>
          <t>IT</t>
        </is>
      </c>
      <c r="C2436" s="5" t="inlineStr">
        <is>
          <t>Sales</t>
        </is>
      </c>
      <c r="D2436" s="5" t="inlineStr">
        <is>
          <t>L2</t>
        </is>
      </c>
      <c r="E2436" s="5" t="n">
        <v>1</v>
      </c>
      <c r="F2436" s="5" t="n">
        <v>26800</v>
      </c>
      <c r="G2436" s="41" t="n">
        <v>45840</v>
      </c>
      <c r="H2436" s="41" t="n"/>
      <c r="I2436" s="42">
        <f>IF(H2436="",DATE(2099,12,31),H2436)</f>
        <v/>
      </c>
      <c r="J2436" s="23">
        <f>F2436*E2436</f>
        <v/>
      </c>
      <c r="K2436" s="23">
        <f>J2436*INDEX(Settings!$C$31:$C$36,MATCH(D2436,Settings!$B$31:$B$36,0))</f>
        <v/>
      </c>
      <c r="L2436" s="23">
        <f>J2436+K2436</f>
        <v/>
      </c>
      <c r="M2436" s="23">
        <f>MIN(L2436,Settings!$C$25)</f>
        <v/>
      </c>
      <c r="N2436" s="23">
        <f>IF(B2436="IT",L2436*Settings!$C$11+L2436*Settings!$C$12,M2436*Settings!$C$16+M2436*Settings!$C$17+L2436*Settings!$C$18+L2436*Settings!$C$19+L2436*Settings!$C$20+L2436*Settings!$C$21*Settings!$C$22)</f>
        <v/>
      </c>
      <c r="O2436" s="23">
        <f>IF(B2436="IT",J2436/Settings!$C$13,0)</f>
        <v/>
      </c>
      <c r="P2436" s="23">
        <f>L2436+N2436+O2436</f>
        <v/>
      </c>
    </row>
    <row r="2437">
      <c r="A2437" s="5" t="inlineStr">
        <is>
          <t>E03758</t>
        </is>
      </c>
      <c r="B2437" s="5" t="inlineStr">
        <is>
          <t>PL</t>
        </is>
      </c>
      <c r="C2437" s="5" t="inlineStr">
        <is>
          <t>Operations</t>
        </is>
      </c>
      <c r="D2437" s="5" t="inlineStr">
        <is>
          <t>L5</t>
        </is>
      </c>
      <c r="E2437" s="5" t="n">
        <v>1</v>
      </c>
      <c r="F2437" s="5" t="n">
        <v>68150</v>
      </c>
      <c r="G2437" s="41" t="n">
        <v>44859</v>
      </c>
      <c r="H2437" s="41" t="n"/>
      <c r="I2437" s="42">
        <f>IF(H2437="",DATE(2099,12,31),H2437)</f>
        <v/>
      </c>
      <c r="J2437" s="23">
        <f>F2437*E2437</f>
        <v/>
      </c>
      <c r="K2437" s="23">
        <f>J2437*INDEX(Settings!$C$31:$C$36,MATCH(D2437,Settings!$B$31:$B$36,0))</f>
        <v/>
      </c>
      <c r="L2437" s="23">
        <f>J2437+K2437</f>
        <v/>
      </c>
      <c r="M2437" s="23">
        <f>MIN(L2437,Settings!$C$25)</f>
        <v/>
      </c>
      <c r="N2437" s="23">
        <f>IF(B2437="IT",L2437*Settings!$C$11+L2437*Settings!$C$12,M2437*Settings!$C$16+M2437*Settings!$C$17+L2437*Settings!$C$18+L2437*Settings!$C$19+L2437*Settings!$C$20+L2437*Settings!$C$21*Settings!$C$22)</f>
        <v/>
      </c>
      <c r="O2437" s="23">
        <f>IF(B2437="IT",J2437/Settings!$C$13,0)</f>
        <v/>
      </c>
      <c r="P2437" s="23">
        <f>L2437+N2437+O2437</f>
        <v/>
      </c>
    </row>
    <row r="2438">
      <c r="A2438" s="5" t="inlineStr">
        <is>
          <t>E03759</t>
        </is>
      </c>
      <c r="B2438" s="5" t="inlineStr">
        <is>
          <t>IT</t>
        </is>
      </c>
      <c r="C2438" s="5" t="inlineStr">
        <is>
          <t>Tech</t>
        </is>
      </c>
      <c r="D2438" s="5" t="inlineStr">
        <is>
          <t>L4</t>
        </is>
      </c>
      <c r="E2438" s="5" t="n">
        <v>1</v>
      </c>
      <c r="F2438" s="5" t="n">
        <v>69150</v>
      </c>
      <c r="G2438" s="41" t="n">
        <v>45916</v>
      </c>
      <c r="H2438" s="41" t="n"/>
      <c r="I2438" s="42">
        <f>IF(H2438="",DATE(2099,12,31),H2438)</f>
        <v/>
      </c>
      <c r="J2438" s="23">
        <f>F2438*E2438</f>
        <v/>
      </c>
      <c r="K2438" s="23">
        <f>J2438*INDEX(Settings!$C$31:$C$36,MATCH(D2438,Settings!$B$31:$B$36,0))</f>
        <v/>
      </c>
      <c r="L2438" s="23">
        <f>J2438+K2438</f>
        <v/>
      </c>
      <c r="M2438" s="23">
        <f>MIN(L2438,Settings!$C$25)</f>
        <v/>
      </c>
      <c r="N2438" s="23">
        <f>IF(B2438="IT",L2438*Settings!$C$11+L2438*Settings!$C$12,M2438*Settings!$C$16+M2438*Settings!$C$17+L2438*Settings!$C$18+L2438*Settings!$C$19+L2438*Settings!$C$20+L2438*Settings!$C$21*Settings!$C$22)</f>
        <v/>
      </c>
      <c r="O2438" s="23">
        <f>IF(B2438="IT",J2438/Settings!$C$13,0)</f>
        <v/>
      </c>
      <c r="P2438" s="23">
        <f>L2438+N2438+O2438</f>
        <v/>
      </c>
    </row>
    <row r="2439">
      <c r="A2439" s="5" t="inlineStr">
        <is>
          <t>E03761</t>
        </is>
      </c>
      <c r="B2439" s="5" t="inlineStr">
        <is>
          <t>IT</t>
        </is>
      </c>
      <c r="C2439" s="5" t="inlineStr">
        <is>
          <t>Sales</t>
        </is>
      </c>
      <c r="D2439" s="5" t="inlineStr">
        <is>
          <t>L3</t>
        </is>
      </c>
      <c r="E2439" s="5" t="n">
        <v>1</v>
      </c>
      <c r="F2439" s="5" t="n">
        <v>39300</v>
      </c>
      <c r="G2439" s="41" t="n">
        <v>46097</v>
      </c>
      <c r="H2439" s="41" t="n"/>
      <c r="I2439" s="42">
        <f>IF(H2439="",DATE(2099,12,31),H2439)</f>
        <v/>
      </c>
      <c r="J2439" s="23">
        <f>F2439*E2439</f>
        <v/>
      </c>
      <c r="K2439" s="23">
        <f>J2439*INDEX(Settings!$C$31:$C$36,MATCH(D2439,Settings!$B$31:$B$36,0))</f>
        <v/>
      </c>
      <c r="L2439" s="23">
        <f>J2439+K2439</f>
        <v/>
      </c>
      <c r="M2439" s="23">
        <f>MIN(L2439,Settings!$C$25)</f>
        <v/>
      </c>
      <c r="N2439" s="23">
        <f>IF(B2439="IT",L2439*Settings!$C$11+L2439*Settings!$C$12,M2439*Settings!$C$16+M2439*Settings!$C$17+L2439*Settings!$C$18+L2439*Settings!$C$19+L2439*Settings!$C$20+L2439*Settings!$C$21*Settings!$C$22)</f>
        <v/>
      </c>
      <c r="O2439" s="23">
        <f>IF(B2439="IT",J2439/Settings!$C$13,0)</f>
        <v/>
      </c>
      <c r="P2439" s="23">
        <f>L2439+N2439+O2439</f>
        <v/>
      </c>
    </row>
    <row r="2440">
      <c r="A2440" s="5" t="inlineStr">
        <is>
          <t>E03762</t>
        </is>
      </c>
      <c r="B2440" s="5" t="inlineStr">
        <is>
          <t>PL</t>
        </is>
      </c>
      <c r="C2440" s="5" t="inlineStr">
        <is>
          <t>Tech</t>
        </is>
      </c>
      <c r="D2440" s="5" t="inlineStr">
        <is>
          <t>L2</t>
        </is>
      </c>
      <c r="E2440" s="5" t="n">
        <v>1</v>
      </c>
      <c r="F2440" s="5" t="n">
        <v>34200</v>
      </c>
      <c r="G2440" s="41" t="n">
        <v>41949</v>
      </c>
      <c r="H2440" s="41" t="n"/>
      <c r="I2440" s="42">
        <f>IF(H2440="",DATE(2099,12,31),H2440)</f>
        <v/>
      </c>
      <c r="J2440" s="23">
        <f>F2440*E2440</f>
        <v/>
      </c>
      <c r="K2440" s="23">
        <f>J2440*INDEX(Settings!$C$31:$C$36,MATCH(D2440,Settings!$B$31:$B$36,0))</f>
        <v/>
      </c>
      <c r="L2440" s="23">
        <f>J2440+K2440</f>
        <v/>
      </c>
      <c r="M2440" s="23">
        <f>MIN(L2440,Settings!$C$25)</f>
        <v/>
      </c>
      <c r="N2440" s="23">
        <f>IF(B2440="IT",L2440*Settings!$C$11+L2440*Settings!$C$12,M2440*Settings!$C$16+M2440*Settings!$C$17+L2440*Settings!$C$18+L2440*Settings!$C$19+L2440*Settings!$C$20+L2440*Settings!$C$21*Settings!$C$22)</f>
        <v/>
      </c>
      <c r="O2440" s="23">
        <f>IF(B2440="IT",J2440/Settings!$C$13,0)</f>
        <v/>
      </c>
      <c r="P2440" s="23">
        <f>L2440+N2440+O2440</f>
        <v/>
      </c>
    </row>
    <row r="2441">
      <c r="A2441" s="5" t="inlineStr">
        <is>
          <t>E03763</t>
        </is>
      </c>
      <c r="B2441" s="5" t="inlineStr">
        <is>
          <t>IT</t>
        </is>
      </c>
      <c r="C2441" s="5" t="inlineStr">
        <is>
          <t>HR</t>
        </is>
      </c>
      <c r="D2441" s="5" t="inlineStr">
        <is>
          <t>L1</t>
        </is>
      </c>
      <c r="E2441" s="5" t="n">
        <v>1</v>
      </c>
      <c r="F2441" s="5" t="n">
        <v>26500</v>
      </c>
      <c r="G2441" s="41" t="n">
        <v>45236</v>
      </c>
      <c r="H2441" s="41" t="n"/>
      <c r="I2441" s="42">
        <f>IF(H2441="",DATE(2099,12,31),H2441)</f>
        <v/>
      </c>
      <c r="J2441" s="23">
        <f>F2441*E2441</f>
        <v/>
      </c>
      <c r="K2441" s="23">
        <f>J2441*INDEX(Settings!$C$31:$C$36,MATCH(D2441,Settings!$B$31:$B$36,0))</f>
        <v/>
      </c>
      <c r="L2441" s="23">
        <f>J2441+K2441</f>
        <v/>
      </c>
      <c r="M2441" s="23">
        <f>MIN(L2441,Settings!$C$25)</f>
        <v/>
      </c>
      <c r="N2441" s="23">
        <f>IF(B2441="IT",L2441*Settings!$C$11+L2441*Settings!$C$12,M2441*Settings!$C$16+M2441*Settings!$C$17+L2441*Settings!$C$18+L2441*Settings!$C$19+L2441*Settings!$C$20+L2441*Settings!$C$21*Settings!$C$22)</f>
        <v/>
      </c>
      <c r="O2441" s="23">
        <f>IF(B2441="IT",J2441/Settings!$C$13,0)</f>
        <v/>
      </c>
      <c r="P2441" s="23">
        <f>L2441+N2441+O2441</f>
        <v/>
      </c>
    </row>
    <row r="2442">
      <c r="A2442" s="5" t="inlineStr">
        <is>
          <t>E03764</t>
        </is>
      </c>
      <c r="B2442" s="5" t="inlineStr">
        <is>
          <t>IT</t>
        </is>
      </c>
      <c r="C2442" s="5" t="inlineStr">
        <is>
          <t>HR</t>
        </is>
      </c>
      <c r="D2442" s="5" t="inlineStr">
        <is>
          <t>L2</t>
        </is>
      </c>
      <c r="E2442" s="5" t="n">
        <v>1</v>
      </c>
      <c r="F2442" s="5" t="n">
        <v>35100</v>
      </c>
      <c r="G2442" s="41" t="n">
        <v>44995</v>
      </c>
      <c r="H2442" s="41" t="n"/>
      <c r="I2442" s="42">
        <f>IF(H2442="",DATE(2099,12,31),H2442)</f>
        <v/>
      </c>
      <c r="J2442" s="23">
        <f>F2442*E2442</f>
        <v/>
      </c>
      <c r="K2442" s="23">
        <f>J2442*INDEX(Settings!$C$31:$C$36,MATCH(D2442,Settings!$B$31:$B$36,0))</f>
        <v/>
      </c>
      <c r="L2442" s="23">
        <f>J2442+K2442</f>
        <v/>
      </c>
      <c r="M2442" s="23">
        <f>MIN(L2442,Settings!$C$25)</f>
        <v/>
      </c>
      <c r="N2442" s="23">
        <f>IF(B2442="IT",L2442*Settings!$C$11+L2442*Settings!$C$12,M2442*Settings!$C$16+M2442*Settings!$C$17+L2442*Settings!$C$18+L2442*Settings!$C$19+L2442*Settings!$C$20+L2442*Settings!$C$21*Settings!$C$22)</f>
        <v/>
      </c>
      <c r="O2442" s="23">
        <f>IF(B2442="IT",J2442/Settings!$C$13,0)</f>
        <v/>
      </c>
      <c r="P2442" s="23">
        <f>L2442+N2442+O2442</f>
        <v/>
      </c>
    </row>
    <row r="2443">
      <c r="A2443" s="5" t="inlineStr">
        <is>
          <t>E03765</t>
        </is>
      </c>
      <c r="B2443" s="5" t="inlineStr">
        <is>
          <t>PL</t>
        </is>
      </c>
      <c r="C2443" s="5" t="inlineStr">
        <is>
          <t>Customer Service</t>
        </is>
      </c>
      <c r="D2443" s="5" t="inlineStr">
        <is>
          <t>L4</t>
        </is>
      </c>
      <c r="E2443" s="5" t="n">
        <v>1</v>
      </c>
      <c r="F2443" s="5" t="n">
        <v>40600</v>
      </c>
      <c r="G2443" s="41" t="n">
        <v>44793</v>
      </c>
      <c r="H2443" s="41" t="n"/>
      <c r="I2443" s="42">
        <f>IF(H2443="",DATE(2099,12,31),H2443)</f>
        <v/>
      </c>
      <c r="J2443" s="23">
        <f>F2443*E2443</f>
        <v/>
      </c>
      <c r="K2443" s="23">
        <f>J2443*INDEX(Settings!$C$31:$C$36,MATCH(D2443,Settings!$B$31:$B$36,0))</f>
        <v/>
      </c>
      <c r="L2443" s="23">
        <f>J2443+K2443</f>
        <v/>
      </c>
      <c r="M2443" s="23">
        <f>MIN(L2443,Settings!$C$25)</f>
        <v/>
      </c>
      <c r="N2443" s="23">
        <f>IF(B2443="IT",L2443*Settings!$C$11+L2443*Settings!$C$12,M2443*Settings!$C$16+M2443*Settings!$C$17+L2443*Settings!$C$18+L2443*Settings!$C$19+L2443*Settings!$C$20+L2443*Settings!$C$21*Settings!$C$22)</f>
        <v/>
      </c>
      <c r="O2443" s="23">
        <f>IF(B2443="IT",J2443/Settings!$C$13,0)</f>
        <v/>
      </c>
      <c r="P2443" s="23">
        <f>L2443+N2443+O2443</f>
        <v/>
      </c>
    </row>
    <row r="2444">
      <c r="A2444" s="5" t="inlineStr">
        <is>
          <t>E03766</t>
        </is>
      </c>
      <c r="B2444" s="5" t="inlineStr">
        <is>
          <t>PL</t>
        </is>
      </c>
      <c r="C2444" s="5" t="inlineStr">
        <is>
          <t>Customer Service</t>
        </is>
      </c>
      <c r="D2444" s="5" t="inlineStr">
        <is>
          <t>L1</t>
        </is>
      </c>
      <c r="E2444" s="5" t="n">
        <v>0.8</v>
      </c>
      <c r="F2444" s="5" t="n">
        <v>20350</v>
      </c>
      <c r="G2444" s="41" t="n">
        <v>45449</v>
      </c>
      <c r="H2444" s="41" t="n"/>
      <c r="I2444" s="42">
        <f>IF(H2444="",DATE(2099,12,31),H2444)</f>
        <v/>
      </c>
      <c r="J2444" s="23">
        <f>F2444*E2444</f>
        <v/>
      </c>
      <c r="K2444" s="23">
        <f>J2444*INDEX(Settings!$C$31:$C$36,MATCH(D2444,Settings!$B$31:$B$36,0))</f>
        <v/>
      </c>
      <c r="L2444" s="23">
        <f>J2444+K2444</f>
        <v/>
      </c>
      <c r="M2444" s="23">
        <f>MIN(L2444,Settings!$C$25)</f>
        <v/>
      </c>
      <c r="N2444" s="23">
        <f>IF(B2444="IT",L2444*Settings!$C$11+L2444*Settings!$C$12,M2444*Settings!$C$16+M2444*Settings!$C$17+L2444*Settings!$C$18+L2444*Settings!$C$19+L2444*Settings!$C$20+L2444*Settings!$C$21*Settings!$C$22)</f>
        <v/>
      </c>
      <c r="O2444" s="23">
        <f>IF(B2444="IT",J2444/Settings!$C$13,0)</f>
        <v/>
      </c>
      <c r="P2444" s="23">
        <f>L2444+N2444+O2444</f>
        <v/>
      </c>
    </row>
    <row r="2445">
      <c r="A2445" s="5" t="inlineStr">
        <is>
          <t>E03767</t>
        </is>
      </c>
      <c r="B2445" s="5" t="inlineStr">
        <is>
          <t>PL</t>
        </is>
      </c>
      <c r="C2445" s="5" t="inlineStr">
        <is>
          <t>Tech</t>
        </is>
      </c>
      <c r="D2445" s="5" t="inlineStr">
        <is>
          <t>L4</t>
        </is>
      </c>
      <c r="E2445" s="5" t="n">
        <v>1</v>
      </c>
      <c r="F2445" s="5" t="n">
        <v>38150</v>
      </c>
      <c r="G2445" s="41" t="n">
        <v>46014</v>
      </c>
      <c r="H2445" s="41" t="n"/>
      <c r="I2445" s="42">
        <f>IF(H2445="",DATE(2099,12,31),H2445)</f>
        <v/>
      </c>
      <c r="J2445" s="23">
        <f>F2445*E2445</f>
        <v/>
      </c>
      <c r="K2445" s="23">
        <f>J2445*INDEX(Settings!$C$31:$C$36,MATCH(D2445,Settings!$B$31:$B$36,0))</f>
        <v/>
      </c>
      <c r="L2445" s="23">
        <f>J2445+K2445</f>
        <v/>
      </c>
      <c r="M2445" s="23">
        <f>MIN(L2445,Settings!$C$25)</f>
        <v/>
      </c>
      <c r="N2445" s="23">
        <f>IF(B2445="IT",L2445*Settings!$C$11+L2445*Settings!$C$12,M2445*Settings!$C$16+M2445*Settings!$C$17+L2445*Settings!$C$18+L2445*Settings!$C$19+L2445*Settings!$C$20+L2445*Settings!$C$21*Settings!$C$22)</f>
        <v/>
      </c>
      <c r="O2445" s="23">
        <f>IF(B2445="IT",J2445/Settings!$C$13,0)</f>
        <v/>
      </c>
      <c r="P2445" s="23">
        <f>L2445+N2445+O2445</f>
        <v/>
      </c>
    </row>
    <row r="2446">
      <c r="A2446" s="5" t="inlineStr">
        <is>
          <t>E03768</t>
        </is>
      </c>
      <c r="B2446" s="5" t="inlineStr">
        <is>
          <t>IT</t>
        </is>
      </c>
      <c r="C2446" s="5" t="inlineStr">
        <is>
          <t>Customer Service</t>
        </is>
      </c>
      <c r="D2446" s="5" t="inlineStr">
        <is>
          <t>L1</t>
        </is>
      </c>
      <c r="E2446" s="5" t="n">
        <v>1</v>
      </c>
      <c r="F2446" s="5" t="n">
        <v>21100</v>
      </c>
      <c r="G2446" s="41" t="n">
        <v>44610</v>
      </c>
      <c r="H2446" s="41" t="n"/>
      <c r="I2446" s="42">
        <f>IF(H2446="",DATE(2099,12,31),H2446)</f>
        <v/>
      </c>
      <c r="J2446" s="23">
        <f>F2446*E2446</f>
        <v/>
      </c>
      <c r="K2446" s="23">
        <f>J2446*INDEX(Settings!$C$31:$C$36,MATCH(D2446,Settings!$B$31:$B$36,0))</f>
        <v/>
      </c>
      <c r="L2446" s="23">
        <f>J2446+K2446</f>
        <v/>
      </c>
      <c r="M2446" s="23">
        <f>MIN(L2446,Settings!$C$25)</f>
        <v/>
      </c>
      <c r="N2446" s="23">
        <f>IF(B2446="IT",L2446*Settings!$C$11+L2446*Settings!$C$12,M2446*Settings!$C$16+M2446*Settings!$C$17+L2446*Settings!$C$18+L2446*Settings!$C$19+L2446*Settings!$C$20+L2446*Settings!$C$21*Settings!$C$22)</f>
        <v/>
      </c>
      <c r="O2446" s="23">
        <f>IF(B2446="IT",J2446/Settings!$C$13,0)</f>
        <v/>
      </c>
      <c r="P2446" s="23">
        <f>L2446+N2446+O2446</f>
        <v/>
      </c>
    </row>
    <row r="2447">
      <c r="A2447" s="5" t="inlineStr">
        <is>
          <t>E03769</t>
        </is>
      </c>
      <c r="B2447" s="5" t="inlineStr">
        <is>
          <t>PL</t>
        </is>
      </c>
      <c r="C2447" s="5" t="inlineStr">
        <is>
          <t>Sales</t>
        </is>
      </c>
      <c r="D2447" s="5" t="inlineStr">
        <is>
          <t>L1</t>
        </is>
      </c>
      <c r="E2447" s="5" t="n">
        <v>1</v>
      </c>
      <c r="F2447" s="5" t="n">
        <v>23900</v>
      </c>
      <c r="G2447" s="41" t="n">
        <v>45616</v>
      </c>
      <c r="H2447" s="41" t="n"/>
      <c r="I2447" s="42">
        <f>IF(H2447="",DATE(2099,12,31),H2447)</f>
        <v/>
      </c>
      <c r="J2447" s="23">
        <f>F2447*E2447</f>
        <v/>
      </c>
      <c r="K2447" s="23">
        <f>J2447*INDEX(Settings!$C$31:$C$36,MATCH(D2447,Settings!$B$31:$B$36,0))</f>
        <v/>
      </c>
      <c r="L2447" s="23">
        <f>J2447+K2447</f>
        <v/>
      </c>
      <c r="M2447" s="23">
        <f>MIN(L2447,Settings!$C$25)</f>
        <v/>
      </c>
      <c r="N2447" s="23">
        <f>IF(B2447="IT",L2447*Settings!$C$11+L2447*Settings!$C$12,M2447*Settings!$C$16+M2447*Settings!$C$17+L2447*Settings!$C$18+L2447*Settings!$C$19+L2447*Settings!$C$20+L2447*Settings!$C$21*Settings!$C$22)</f>
        <v/>
      </c>
      <c r="O2447" s="23">
        <f>IF(B2447="IT",J2447/Settings!$C$13,0)</f>
        <v/>
      </c>
      <c r="P2447" s="23">
        <f>L2447+N2447+O2447</f>
        <v/>
      </c>
    </row>
    <row r="2448">
      <c r="A2448" s="5" t="inlineStr">
        <is>
          <t>E03770</t>
        </is>
      </c>
      <c r="B2448" s="5" t="inlineStr">
        <is>
          <t>PL</t>
        </is>
      </c>
      <c r="C2448" s="5" t="inlineStr">
        <is>
          <t>Operations</t>
        </is>
      </c>
      <c r="D2448" s="5" t="inlineStr">
        <is>
          <t>L2</t>
        </is>
      </c>
      <c r="E2448" s="5" t="n">
        <v>1</v>
      </c>
      <c r="F2448" s="5" t="n">
        <v>25450</v>
      </c>
      <c r="G2448" s="41" t="n">
        <v>45005</v>
      </c>
      <c r="H2448" s="41" t="n"/>
      <c r="I2448" s="42">
        <f>IF(H2448="",DATE(2099,12,31),H2448)</f>
        <v/>
      </c>
      <c r="J2448" s="23">
        <f>F2448*E2448</f>
        <v/>
      </c>
      <c r="K2448" s="23">
        <f>J2448*INDEX(Settings!$C$31:$C$36,MATCH(D2448,Settings!$B$31:$B$36,0))</f>
        <v/>
      </c>
      <c r="L2448" s="23">
        <f>J2448+K2448</f>
        <v/>
      </c>
      <c r="M2448" s="23">
        <f>MIN(L2448,Settings!$C$25)</f>
        <v/>
      </c>
      <c r="N2448" s="23">
        <f>IF(B2448="IT",L2448*Settings!$C$11+L2448*Settings!$C$12,M2448*Settings!$C$16+M2448*Settings!$C$17+L2448*Settings!$C$18+L2448*Settings!$C$19+L2448*Settings!$C$20+L2448*Settings!$C$21*Settings!$C$22)</f>
        <v/>
      </c>
      <c r="O2448" s="23">
        <f>IF(B2448="IT",J2448/Settings!$C$13,0)</f>
        <v/>
      </c>
      <c r="P2448" s="23">
        <f>L2448+N2448+O2448</f>
        <v/>
      </c>
    </row>
    <row r="2449">
      <c r="A2449" s="5" t="inlineStr">
        <is>
          <t>E03771</t>
        </is>
      </c>
      <c r="B2449" s="5" t="inlineStr">
        <is>
          <t>IT</t>
        </is>
      </c>
      <c r="C2449" s="5" t="inlineStr">
        <is>
          <t>Customer Service</t>
        </is>
      </c>
      <c r="D2449" s="5" t="inlineStr">
        <is>
          <t>L3</t>
        </is>
      </c>
      <c r="E2449" s="5" t="n">
        <v>1</v>
      </c>
      <c r="F2449" s="5" t="n">
        <v>33700</v>
      </c>
      <c r="G2449" s="41" t="n">
        <v>41956</v>
      </c>
      <c r="H2449" s="41" t="n"/>
      <c r="I2449" s="42">
        <f>IF(H2449="",DATE(2099,12,31),H2449)</f>
        <v/>
      </c>
      <c r="J2449" s="23">
        <f>F2449*E2449</f>
        <v/>
      </c>
      <c r="K2449" s="23">
        <f>J2449*INDEX(Settings!$C$31:$C$36,MATCH(D2449,Settings!$B$31:$B$36,0))</f>
        <v/>
      </c>
      <c r="L2449" s="23">
        <f>J2449+K2449</f>
        <v/>
      </c>
      <c r="M2449" s="23">
        <f>MIN(L2449,Settings!$C$25)</f>
        <v/>
      </c>
      <c r="N2449" s="23">
        <f>IF(B2449="IT",L2449*Settings!$C$11+L2449*Settings!$C$12,M2449*Settings!$C$16+M2449*Settings!$C$17+L2449*Settings!$C$18+L2449*Settings!$C$19+L2449*Settings!$C$20+L2449*Settings!$C$21*Settings!$C$22)</f>
        <v/>
      </c>
      <c r="O2449" s="23">
        <f>IF(B2449="IT",J2449/Settings!$C$13,0)</f>
        <v/>
      </c>
      <c r="P2449" s="23">
        <f>L2449+N2449+O2449</f>
        <v/>
      </c>
    </row>
    <row r="2450">
      <c r="A2450" s="5" t="inlineStr">
        <is>
          <t>E03773</t>
        </is>
      </c>
      <c r="B2450" s="5" t="inlineStr">
        <is>
          <t>PL</t>
        </is>
      </c>
      <c r="C2450" s="5" t="inlineStr">
        <is>
          <t>Operations</t>
        </is>
      </c>
      <c r="D2450" s="5" t="inlineStr">
        <is>
          <t>L1</t>
        </is>
      </c>
      <c r="E2450" s="5" t="n">
        <v>1</v>
      </c>
      <c r="F2450" s="5" t="n">
        <v>20650</v>
      </c>
      <c r="G2450" s="41" t="n">
        <v>45184</v>
      </c>
      <c r="H2450" s="41" t="n"/>
      <c r="I2450" s="42">
        <f>IF(H2450="",DATE(2099,12,31),H2450)</f>
        <v/>
      </c>
      <c r="J2450" s="23">
        <f>F2450*E2450</f>
        <v/>
      </c>
      <c r="K2450" s="23">
        <f>J2450*INDEX(Settings!$C$31:$C$36,MATCH(D2450,Settings!$B$31:$B$36,0))</f>
        <v/>
      </c>
      <c r="L2450" s="23">
        <f>J2450+K2450</f>
        <v/>
      </c>
      <c r="M2450" s="23">
        <f>MIN(L2450,Settings!$C$25)</f>
        <v/>
      </c>
      <c r="N2450" s="23">
        <f>IF(B2450="IT",L2450*Settings!$C$11+L2450*Settings!$C$12,M2450*Settings!$C$16+M2450*Settings!$C$17+L2450*Settings!$C$18+L2450*Settings!$C$19+L2450*Settings!$C$20+L2450*Settings!$C$21*Settings!$C$22)</f>
        <v/>
      </c>
      <c r="O2450" s="23">
        <f>IF(B2450="IT",J2450/Settings!$C$13,0)</f>
        <v/>
      </c>
      <c r="P2450" s="23">
        <f>L2450+N2450+O2450</f>
        <v/>
      </c>
    </row>
    <row r="2451">
      <c r="A2451" s="5" t="inlineStr">
        <is>
          <t>E03774</t>
        </is>
      </c>
      <c r="B2451" s="5" t="inlineStr">
        <is>
          <t>PL</t>
        </is>
      </c>
      <c r="C2451" s="5" t="inlineStr">
        <is>
          <t>Customer Service</t>
        </is>
      </c>
      <c r="D2451" s="5" t="inlineStr">
        <is>
          <t>L1</t>
        </is>
      </c>
      <c r="E2451" s="5" t="n">
        <v>1</v>
      </c>
      <c r="F2451" s="5" t="n">
        <v>18650</v>
      </c>
      <c r="G2451" s="41" t="n">
        <v>45770</v>
      </c>
      <c r="H2451" s="41" t="n"/>
      <c r="I2451" s="42">
        <f>IF(H2451="",DATE(2099,12,31),H2451)</f>
        <v/>
      </c>
      <c r="J2451" s="23">
        <f>F2451*E2451</f>
        <v/>
      </c>
      <c r="K2451" s="23">
        <f>J2451*INDEX(Settings!$C$31:$C$36,MATCH(D2451,Settings!$B$31:$B$36,0))</f>
        <v/>
      </c>
      <c r="L2451" s="23">
        <f>J2451+K2451</f>
        <v/>
      </c>
      <c r="M2451" s="23">
        <f>MIN(L2451,Settings!$C$25)</f>
        <v/>
      </c>
      <c r="N2451" s="23">
        <f>IF(B2451="IT",L2451*Settings!$C$11+L2451*Settings!$C$12,M2451*Settings!$C$16+M2451*Settings!$C$17+L2451*Settings!$C$18+L2451*Settings!$C$19+L2451*Settings!$C$20+L2451*Settings!$C$21*Settings!$C$22)</f>
        <v/>
      </c>
      <c r="O2451" s="23">
        <f>IF(B2451="IT",J2451/Settings!$C$13,0)</f>
        <v/>
      </c>
      <c r="P2451" s="23">
        <f>L2451+N2451+O2451</f>
        <v/>
      </c>
    </row>
    <row r="2452">
      <c r="A2452" s="5" t="inlineStr">
        <is>
          <t>E03775</t>
        </is>
      </c>
      <c r="B2452" s="5" t="inlineStr">
        <is>
          <t>PL</t>
        </is>
      </c>
      <c r="C2452" s="5" t="inlineStr">
        <is>
          <t>Customer Service</t>
        </is>
      </c>
      <c r="D2452" s="5" t="inlineStr">
        <is>
          <t>L2</t>
        </is>
      </c>
      <c r="E2452" s="5" t="n">
        <v>1</v>
      </c>
      <c r="F2452" s="5" t="n">
        <v>24250</v>
      </c>
      <c r="G2452" s="41" t="n">
        <v>44533</v>
      </c>
      <c r="H2452" s="41" t="n"/>
      <c r="I2452" s="42">
        <f>IF(H2452="",DATE(2099,12,31),H2452)</f>
        <v/>
      </c>
      <c r="J2452" s="23">
        <f>F2452*E2452</f>
        <v/>
      </c>
      <c r="K2452" s="23">
        <f>J2452*INDEX(Settings!$C$31:$C$36,MATCH(D2452,Settings!$B$31:$B$36,0))</f>
        <v/>
      </c>
      <c r="L2452" s="23">
        <f>J2452+K2452</f>
        <v/>
      </c>
      <c r="M2452" s="23">
        <f>MIN(L2452,Settings!$C$25)</f>
        <v/>
      </c>
      <c r="N2452" s="23">
        <f>IF(B2452="IT",L2452*Settings!$C$11+L2452*Settings!$C$12,M2452*Settings!$C$16+M2452*Settings!$C$17+L2452*Settings!$C$18+L2452*Settings!$C$19+L2452*Settings!$C$20+L2452*Settings!$C$21*Settings!$C$22)</f>
        <v/>
      </c>
      <c r="O2452" s="23">
        <f>IF(B2452="IT",J2452/Settings!$C$13,0)</f>
        <v/>
      </c>
      <c r="P2452" s="23">
        <f>L2452+N2452+O2452</f>
        <v/>
      </c>
    </row>
    <row r="2453">
      <c r="A2453" s="5" t="inlineStr">
        <is>
          <t>E03776</t>
        </is>
      </c>
      <c r="B2453" s="5" t="inlineStr">
        <is>
          <t>IT</t>
        </is>
      </c>
      <c r="C2453" s="5" t="inlineStr">
        <is>
          <t>Operations</t>
        </is>
      </c>
      <c r="D2453" s="5" t="inlineStr">
        <is>
          <t>L2</t>
        </is>
      </c>
      <c r="E2453" s="5" t="n">
        <v>1</v>
      </c>
      <c r="F2453" s="5" t="n">
        <v>28450</v>
      </c>
      <c r="G2453" s="41" t="n">
        <v>45969</v>
      </c>
      <c r="H2453" s="41" t="n"/>
      <c r="I2453" s="42">
        <f>IF(H2453="",DATE(2099,12,31),H2453)</f>
        <v/>
      </c>
      <c r="J2453" s="23">
        <f>F2453*E2453</f>
        <v/>
      </c>
      <c r="K2453" s="23">
        <f>J2453*INDEX(Settings!$C$31:$C$36,MATCH(D2453,Settings!$B$31:$B$36,0))</f>
        <v/>
      </c>
      <c r="L2453" s="23">
        <f>J2453+K2453</f>
        <v/>
      </c>
      <c r="M2453" s="23">
        <f>MIN(L2453,Settings!$C$25)</f>
        <v/>
      </c>
      <c r="N2453" s="23">
        <f>IF(B2453="IT",L2453*Settings!$C$11+L2453*Settings!$C$12,M2453*Settings!$C$16+M2453*Settings!$C$17+L2453*Settings!$C$18+L2453*Settings!$C$19+L2453*Settings!$C$20+L2453*Settings!$C$21*Settings!$C$22)</f>
        <v/>
      </c>
      <c r="O2453" s="23">
        <f>IF(B2453="IT",J2453/Settings!$C$13,0)</f>
        <v/>
      </c>
      <c r="P2453" s="23">
        <f>L2453+N2453+O2453</f>
        <v/>
      </c>
    </row>
    <row r="2454">
      <c r="A2454" s="5" t="inlineStr">
        <is>
          <t>E03777</t>
        </is>
      </c>
      <c r="B2454" s="5" t="inlineStr">
        <is>
          <t>PL</t>
        </is>
      </c>
      <c r="C2454" s="5" t="inlineStr">
        <is>
          <t>Operations</t>
        </is>
      </c>
      <c r="D2454" s="5" t="inlineStr">
        <is>
          <t>L6</t>
        </is>
      </c>
      <c r="E2454" s="5" t="n">
        <v>0.8</v>
      </c>
      <c r="F2454" s="5" t="n">
        <v>91350</v>
      </c>
      <c r="G2454" s="41" t="n">
        <v>45321</v>
      </c>
      <c r="H2454" s="41" t="n">
        <v>46190</v>
      </c>
      <c r="I2454" s="42">
        <f>IF(H2454="",DATE(2099,12,31),H2454)</f>
        <v/>
      </c>
      <c r="J2454" s="23">
        <f>F2454*E2454</f>
        <v/>
      </c>
      <c r="K2454" s="23">
        <f>J2454*INDEX(Settings!$C$31:$C$36,MATCH(D2454,Settings!$B$31:$B$36,0))</f>
        <v/>
      </c>
      <c r="L2454" s="23">
        <f>J2454+K2454</f>
        <v/>
      </c>
      <c r="M2454" s="23">
        <f>MIN(L2454,Settings!$C$25)</f>
        <v/>
      </c>
      <c r="N2454" s="23">
        <f>IF(B2454="IT",L2454*Settings!$C$11+L2454*Settings!$C$12,M2454*Settings!$C$16+M2454*Settings!$C$17+L2454*Settings!$C$18+L2454*Settings!$C$19+L2454*Settings!$C$20+L2454*Settings!$C$21*Settings!$C$22)</f>
        <v/>
      </c>
      <c r="O2454" s="23">
        <f>IF(B2454="IT",J2454/Settings!$C$13,0)</f>
        <v/>
      </c>
      <c r="P2454" s="23">
        <f>L2454+N2454+O2454</f>
        <v/>
      </c>
    </row>
    <row r="2455">
      <c r="A2455" s="5" t="inlineStr">
        <is>
          <t>E03778</t>
        </is>
      </c>
      <c r="B2455" s="5" t="inlineStr">
        <is>
          <t>PL</t>
        </is>
      </c>
      <c r="C2455" s="5" t="inlineStr">
        <is>
          <t>Customer Service</t>
        </is>
      </c>
      <c r="D2455" s="5" t="inlineStr">
        <is>
          <t>L3</t>
        </is>
      </c>
      <c r="E2455" s="5" t="n">
        <v>1</v>
      </c>
      <c r="F2455" s="5" t="n">
        <v>32950</v>
      </c>
      <c r="G2455" s="41" t="n">
        <v>45565</v>
      </c>
      <c r="H2455" s="41" t="n"/>
      <c r="I2455" s="42">
        <f>IF(H2455="",DATE(2099,12,31),H2455)</f>
        <v/>
      </c>
      <c r="J2455" s="23">
        <f>F2455*E2455</f>
        <v/>
      </c>
      <c r="K2455" s="23">
        <f>J2455*INDEX(Settings!$C$31:$C$36,MATCH(D2455,Settings!$B$31:$B$36,0))</f>
        <v/>
      </c>
      <c r="L2455" s="23">
        <f>J2455+K2455</f>
        <v/>
      </c>
      <c r="M2455" s="23">
        <f>MIN(L2455,Settings!$C$25)</f>
        <v/>
      </c>
      <c r="N2455" s="23">
        <f>IF(B2455="IT",L2455*Settings!$C$11+L2455*Settings!$C$12,M2455*Settings!$C$16+M2455*Settings!$C$17+L2455*Settings!$C$18+L2455*Settings!$C$19+L2455*Settings!$C$20+L2455*Settings!$C$21*Settings!$C$22)</f>
        <v/>
      </c>
      <c r="O2455" s="23">
        <f>IF(B2455="IT",J2455/Settings!$C$13,0)</f>
        <v/>
      </c>
      <c r="P2455" s="23">
        <f>L2455+N2455+O2455</f>
        <v/>
      </c>
    </row>
    <row r="2456">
      <c r="A2456" s="5" t="inlineStr">
        <is>
          <t>E03780</t>
        </is>
      </c>
      <c r="B2456" s="5" t="inlineStr">
        <is>
          <t>PL</t>
        </is>
      </c>
      <c r="C2456" s="5" t="inlineStr">
        <is>
          <t>Customer Service</t>
        </is>
      </c>
      <c r="D2456" s="5" t="inlineStr">
        <is>
          <t>L2</t>
        </is>
      </c>
      <c r="E2456" s="5" t="n">
        <v>1</v>
      </c>
      <c r="F2456" s="5" t="n">
        <v>24400</v>
      </c>
      <c r="G2456" s="41" t="n">
        <v>45378</v>
      </c>
      <c r="H2456" s="41" t="n"/>
      <c r="I2456" s="42">
        <f>IF(H2456="",DATE(2099,12,31),H2456)</f>
        <v/>
      </c>
      <c r="J2456" s="23">
        <f>F2456*E2456</f>
        <v/>
      </c>
      <c r="K2456" s="23">
        <f>J2456*INDEX(Settings!$C$31:$C$36,MATCH(D2456,Settings!$B$31:$B$36,0))</f>
        <v/>
      </c>
      <c r="L2456" s="23">
        <f>J2456+K2456</f>
        <v/>
      </c>
      <c r="M2456" s="23">
        <f>MIN(L2456,Settings!$C$25)</f>
        <v/>
      </c>
      <c r="N2456" s="23">
        <f>IF(B2456="IT",L2456*Settings!$C$11+L2456*Settings!$C$12,M2456*Settings!$C$16+M2456*Settings!$C$17+L2456*Settings!$C$18+L2456*Settings!$C$19+L2456*Settings!$C$20+L2456*Settings!$C$21*Settings!$C$22)</f>
        <v/>
      </c>
      <c r="O2456" s="23">
        <f>IF(B2456="IT",J2456/Settings!$C$13,0)</f>
        <v/>
      </c>
      <c r="P2456" s="23">
        <f>L2456+N2456+O2456</f>
        <v/>
      </c>
    </row>
    <row r="2457">
      <c r="A2457" s="5" t="inlineStr">
        <is>
          <t>E03781</t>
        </is>
      </c>
      <c r="B2457" s="5" t="inlineStr">
        <is>
          <t>IT</t>
        </is>
      </c>
      <c r="C2457" s="5" t="inlineStr">
        <is>
          <t>HR</t>
        </is>
      </c>
      <c r="D2457" s="5" t="inlineStr">
        <is>
          <t>L3</t>
        </is>
      </c>
      <c r="E2457" s="5" t="n">
        <v>1</v>
      </c>
      <c r="F2457" s="5" t="n">
        <v>37150</v>
      </c>
      <c r="G2457" s="41" t="n">
        <v>46058</v>
      </c>
      <c r="H2457" s="41" t="n"/>
      <c r="I2457" s="42">
        <f>IF(H2457="",DATE(2099,12,31),H2457)</f>
        <v/>
      </c>
      <c r="J2457" s="23">
        <f>F2457*E2457</f>
        <v/>
      </c>
      <c r="K2457" s="23">
        <f>J2457*INDEX(Settings!$C$31:$C$36,MATCH(D2457,Settings!$B$31:$B$36,0))</f>
        <v/>
      </c>
      <c r="L2457" s="23">
        <f>J2457+K2457</f>
        <v/>
      </c>
      <c r="M2457" s="23">
        <f>MIN(L2457,Settings!$C$25)</f>
        <v/>
      </c>
      <c r="N2457" s="23">
        <f>IF(B2457="IT",L2457*Settings!$C$11+L2457*Settings!$C$12,M2457*Settings!$C$16+M2457*Settings!$C$17+L2457*Settings!$C$18+L2457*Settings!$C$19+L2457*Settings!$C$20+L2457*Settings!$C$21*Settings!$C$22)</f>
        <v/>
      </c>
      <c r="O2457" s="23">
        <f>IF(B2457="IT",J2457/Settings!$C$13,0)</f>
        <v/>
      </c>
      <c r="P2457" s="23">
        <f>L2457+N2457+O2457</f>
        <v/>
      </c>
    </row>
    <row r="2458">
      <c r="A2458" s="5" t="inlineStr">
        <is>
          <t>E03783</t>
        </is>
      </c>
      <c r="B2458" s="5" t="inlineStr">
        <is>
          <t>PL</t>
        </is>
      </c>
      <c r="C2458" s="5" t="inlineStr">
        <is>
          <t>Sales</t>
        </is>
      </c>
      <c r="D2458" s="5" t="inlineStr">
        <is>
          <t>L2</t>
        </is>
      </c>
      <c r="E2458" s="5" t="n">
        <v>1</v>
      </c>
      <c r="F2458" s="5" t="n">
        <v>29050</v>
      </c>
      <c r="G2458" s="41" t="n">
        <v>43988</v>
      </c>
      <c r="H2458" s="41" t="n"/>
      <c r="I2458" s="42">
        <f>IF(H2458="",DATE(2099,12,31),H2458)</f>
        <v/>
      </c>
      <c r="J2458" s="23">
        <f>F2458*E2458</f>
        <v/>
      </c>
      <c r="K2458" s="23">
        <f>J2458*INDEX(Settings!$C$31:$C$36,MATCH(D2458,Settings!$B$31:$B$36,0))</f>
        <v/>
      </c>
      <c r="L2458" s="23">
        <f>J2458+K2458</f>
        <v/>
      </c>
      <c r="M2458" s="23">
        <f>MIN(L2458,Settings!$C$25)</f>
        <v/>
      </c>
      <c r="N2458" s="23">
        <f>IF(B2458="IT",L2458*Settings!$C$11+L2458*Settings!$C$12,M2458*Settings!$C$16+M2458*Settings!$C$17+L2458*Settings!$C$18+L2458*Settings!$C$19+L2458*Settings!$C$20+L2458*Settings!$C$21*Settings!$C$22)</f>
        <v/>
      </c>
      <c r="O2458" s="23">
        <f>IF(B2458="IT",J2458/Settings!$C$13,0)</f>
        <v/>
      </c>
      <c r="P2458" s="23">
        <f>L2458+N2458+O2458</f>
        <v/>
      </c>
    </row>
    <row r="2459">
      <c r="A2459" s="5" t="inlineStr">
        <is>
          <t>E03784</t>
        </is>
      </c>
      <c r="B2459" s="5" t="inlineStr">
        <is>
          <t>PL</t>
        </is>
      </c>
      <c r="C2459" s="5" t="inlineStr">
        <is>
          <t>Finance</t>
        </is>
      </c>
      <c r="D2459" s="5" t="inlineStr">
        <is>
          <t>L1</t>
        </is>
      </c>
      <c r="E2459" s="5" t="n">
        <v>1</v>
      </c>
      <c r="F2459" s="5" t="n">
        <v>24050</v>
      </c>
      <c r="G2459" s="41" t="n">
        <v>43930</v>
      </c>
      <c r="H2459" s="41" t="n"/>
      <c r="I2459" s="42">
        <f>IF(H2459="",DATE(2099,12,31),H2459)</f>
        <v/>
      </c>
      <c r="J2459" s="23">
        <f>F2459*E2459</f>
        <v/>
      </c>
      <c r="K2459" s="23">
        <f>J2459*INDEX(Settings!$C$31:$C$36,MATCH(D2459,Settings!$B$31:$B$36,0))</f>
        <v/>
      </c>
      <c r="L2459" s="23">
        <f>J2459+K2459</f>
        <v/>
      </c>
      <c r="M2459" s="23">
        <f>MIN(L2459,Settings!$C$25)</f>
        <v/>
      </c>
      <c r="N2459" s="23">
        <f>IF(B2459="IT",L2459*Settings!$C$11+L2459*Settings!$C$12,M2459*Settings!$C$16+M2459*Settings!$C$17+L2459*Settings!$C$18+L2459*Settings!$C$19+L2459*Settings!$C$20+L2459*Settings!$C$21*Settings!$C$22)</f>
        <v/>
      </c>
      <c r="O2459" s="23">
        <f>IF(B2459="IT",J2459/Settings!$C$13,0)</f>
        <v/>
      </c>
      <c r="P2459" s="23">
        <f>L2459+N2459+O2459</f>
        <v/>
      </c>
    </row>
    <row r="2460">
      <c r="A2460" s="5" t="inlineStr">
        <is>
          <t>E03785</t>
        </is>
      </c>
      <c r="B2460" s="5" t="inlineStr">
        <is>
          <t>PL</t>
        </is>
      </c>
      <c r="C2460" s="5" t="inlineStr">
        <is>
          <t>Operations</t>
        </is>
      </c>
      <c r="D2460" s="5" t="inlineStr">
        <is>
          <t>L2</t>
        </is>
      </c>
      <c r="E2460" s="5" t="n">
        <v>1</v>
      </c>
      <c r="F2460" s="5" t="n">
        <v>26000</v>
      </c>
      <c r="G2460" s="41" t="n">
        <v>42819</v>
      </c>
      <c r="H2460" s="41" t="n">
        <v>46067</v>
      </c>
      <c r="I2460" s="42">
        <f>IF(H2460="",DATE(2099,12,31),H2460)</f>
        <v/>
      </c>
      <c r="J2460" s="23">
        <f>F2460*E2460</f>
        <v/>
      </c>
      <c r="K2460" s="23">
        <f>J2460*INDEX(Settings!$C$31:$C$36,MATCH(D2460,Settings!$B$31:$B$36,0))</f>
        <v/>
      </c>
      <c r="L2460" s="23">
        <f>J2460+K2460</f>
        <v/>
      </c>
      <c r="M2460" s="23">
        <f>MIN(L2460,Settings!$C$25)</f>
        <v/>
      </c>
      <c r="N2460" s="23">
        <f>IF(B2460="IT",L2460*Settings!$C$11+L2460*Settings!$C$12,M2460*Settings!$C$16+M2460*Settings!$C$17+L2460*Settings!$C$18+L2460*Settings!$C$19+L2460*Settings!$C$20+L2460*Settings!$C$21*Settings!$C$22)</f>
        <v/>
      </c>
      <c r="O2460" s="23">
        <f>IF(B2460="IT",J2460/Settings!$C$13,0)</f>
        <v/>
      </c>
      <c r="P2460" s="23">
        <f>L2460+N2460+O2460</f>
        <v/>
      </c>
    </row>
    <row r="2461">
      <c r="A2461" s="5" t="inlineStr">
        <is>
          <t>E03786</t>
        </is>
      </c>
      <c r="B2461" s="5" t="inlineStr">
        <is>
          <t>IT</t>
        </is>
      </c>
      <c r="C2461" s="5" t="inlineStr">
        <is>
          <t>Sales</t>
        </is>
      </c>
      <c r="D2461" s="5" t="inlineStr">
        <is>
          <t>L1</t>
        </is>
      </c>
      <c r="E2461" s="5" t="n">
        <v>0.8</v>
      </c>
      <c r="F2461" s="5" t="n">
        <v>24700</v>
      </c>
      <c r="G2461" s="41" t="n">
        <v>44308</v>
      </c>
      <c r="H2461" s="41" t="n"/>
      <c r="I2461" s="42">
        <f>IF(H2461="",DATE(2099,12,31),H2461)</f>
        <v/>
      </c>
      <c r="J2461" s="23">
        <f>F2461*E2461</f>
        <v/>
      </c>
      <c r="K2461" s="23">
        <f>J2461*INDEX(Settings!$C$31:$C$36,MATCH(D2461,Settings!$B$31:$B$36,0))</f>
        <v/>
      </c>
      <c r="L2461" s="23">
        <f>J2461+K2461</f>
        <v/>
      </c>
      <c r="M2461" s="23">
        <f>MIN(L2461,Settings!$C$25)</f>
        <v/>
      </c>
      <c r="N2461" s="23">
        <f>IF(B2461="IT",L2461*Settings!$C$11+L2461*Settings!$C$12,M2461*Settings!$C$16+M2461*Settings!$C$17+L2461*Settings!$C$18+L2461*Settings!$C$19+L2461*Settings!$C$20+L2461*Settings!$C$21*Settings!$C$22)</f>
        <v/>
      </c>
      <c r="O2461" s="23">
        <f>IF(B2461="IT",J2461/Settings!$C$13,0)</f>
        <v/>
      </c>
      <c r="P2461" s="23">
        <f>L2461+N2461+O2461</f>
        <v/>
      </c>
    </row>
    <row r="2462">
      <c r="A2462" s="5" t="inlineStr">
        <is>
          <t>E03787</t>
        </is>
      </c>
      <c r="B2462" s="5" t="inlineStr">
        <is>
          <t>IT</t>
        </is>
      </c>
      <c r="C2462" s="5" t="inlineStr">
        <is>
          <t>Tech</t>
        </is>
      </c>
      <c r="D2462" s="5" t="inlineStr">
        <is>
          <t>L2</t>
        </is>
      </c>
      <c r="E2462" s="5" t="n">
        <v>1</v>
      </c>
      <c r="F2462" s="5" t="n">
        <v>40050</v>
      </c>
      <c r="G2462" s="41" t="n">
        <v>45683</v>
      </c>
      <c r="H2462" s="41" t="n"/>
      <c r="I2462" s="42">
        <f>IF(H2462="",DATE(2099,12,31),H2462)</f>
        <v/>
      </c>
      <c r="J2462" s="23">
        <f>F2462*E2462</f>
        <v/>
      </c>
      <c r="K2462" s="23">
        <f>J2462*INDEX(Settings!$C$31:$C$36,MATCH(D2462,Settings!$B$31:$B$36,0))</f>
        <v/>
      </c>
      <c r="L2462" s="23">
        <f>J2462+K2462</f>
        <v/>
      </c>
      <c r="M2462" s="23">
        <f>MIN(L2462,Settings!$C$25)</f>
        <v/>
      </c>
      <c r="N2462" s="23">
        <f>IF(B2462="IT",L2462*Settings!$C$11+L2462*Settings!$C$12,M2462*Settings!$C$16+M2462*Settings!$C$17+L2462*Settings!$C$18+L2462*Settings!$C$19+L2462*Settings!$C$20+L2462*Settings!$C$21*Settings!$C$22)</f>
        <v/>
      </c>
      <c r="O2462" s="23">
        <f>IF(B2462="IT",J2462/Settings!$C$13,0)</f>
        <v/>
      </c>
      <c r="P2462" s="23">
        <f>L2462+N2462+O2462</f>
        <v/>
      </c>
    </row>
    <row r="2463">
      <c r="A2463" s="5" t="inlineStr">
        <is>
          <t>E03788</t>
        </is>
      </c>
      <c r="B2463" s="5" t="inlineStr">
        <is>
          <t>PL</t>
        </is>
      </c>
      <c r="C2463" s="5" t="inlineStr">
        <is>
          <t>Customer Service</t>
        </is>
      </c>
      <c r="D2463" s="5" t="inlineStr">
        <is>
          <t>L1</t>
        </is>
      </c>
      <c r="E2463" s="5" t="n">
        <v>1</v>
      </c>
      <c r="F2463" s="5" t="n">
        <v>18300</v>
      </c>
      <c r="G2463" s="41" t="n">
        <v>45853</v>
      </c>
      <c r="H2463" s="41" t="n"/>
      <c r="I2463" s="42">
        <f>IF(H2463="",DATE(2099,12,31),H2463)</f>
        <v/>
      </c>
      <c r="J2463" s="23">
        <f>F2463*E2463</f>
        <v/>
      </c>
      <c r="K2463" s="23">
        <f>J2463*INDEX(Settings!$C$31:$C$36,MATCH(D2463,Settings!$B$31:$B$36,0))</f>
        <v/>
      </c>
      <c r="L2463" s="23">
        <f>J2463+K2463</f>
        <v/>
      </c>
      <c r="M2463" s="23">
        <f>MIN(L2463,Settings!$C$25)</f>
        <v/>
      </c>
      <c r="N2463" s="23">
        <f>IF(B2463="IT",L2463*Settings!$C$11+L2463*Settings!$C$12,M2463*Settings!$C$16+M2463*Settings!$C$17+L2463*Settings!$C$18+L2463*Settings!$C$19+L2463*Settings!$C$20+L2463*Settings!$C$21*Settings!$C$22)</f>
        <v/>
      </c>
      <c r="O2463" s="23">
        <f>IF(B2463="IT",J2463/Settings!$C$13,0)</f>
        <v/>
      </c>
      <c r="P2463" s="23">
        <f>L2463+N2463+O2463</f>
        <v/>
      </c>
    </row>
    <row r="2464">
      <c r="A2464" s="5" t="inlineStr">
        <is>
          <t>E03790</t>
        </is>
      </c>
      <c r="B2464" s="5" t="inlineStr">
        <is>
          <t>IT</t>
        </is>
      </c>
      <c r="C2464" s="5" t="inlineStr">
        <is>
          <t>Customer Service</t>
        </is>
      </c>
      <c r="D2464" s="5" t="inlineStr">
        <is>
          <t>L4</t>
        </is>
      </c>
      <c r="E2464" s="5" t="n">
        <v>1</v>
      </c>
      <c r="F2464" s="5" t="n">
        <v>50250</v>
      </c>
      <c r="G2464" s="41" t="n">
        <v>45373</v>
      </c>
      <c r="H2464" s="41" t="n"/>
      <c r="I2464" s="42">
        <f>IF(H2464="",DATE(2099,12,31),H2464)</f>
        <v/>
      </c>
      <c r="J2464" s="23">
        <f>F2464*E2464</f>
        <v/>
      </c>
      <c r="K2464" s="23">
        <f>J2464*INDEX(Settings!$C$31:$C$36,MATCH(D2464,Settings!$B$31:$B$36,0))</f>
        <v/>
      </c>
      <c r="L2464" s="23">
        <f>J2464+K2464</f>
        <v/>
      </c>
      <c r="M2464" s="23">
        <f>MIN(L2464,Settings!$C$25)</f>
        <v/>
      </c>
      <c r="N2464" s="23">
        <f>IF(B2464="IT",L2464*Settings!$C$11+L2464*Settings!$C$12,M2464*Settings!$C$16+M2464*Settings!$C$17+L2464*Settings!$C$18+L2464*Settings!$C$19+L2464*Settings!$C$20+L2464*Settings!$C$21*Settings!$C$22)</f>
        <v/>
      </c>
      <c r="O2464" s="23">
        <f>IF(B2464="IT",J2464/Settings!$C$13,0)</f>
        <v/>
      </c>
      <c r="P2464" s="23">
        <f>L2464+N2464+O2464</f>
        <v/>
      </c>
    </row>
    <row r="2465">
      <c r="A2465" s="5" t="inlineStr">
        <is>
          <t>E03791</t>
        </is>
      </c>
      <c r="B2465" s="5" t="inlineStr">
        <is>
          <t>PL</t>
        </is>
      </c>
      <c r="C2465" s="5" t="inlineStr">
        <is>
          <t>Customer Service</t>
        </is>
      </c>
      <c r="D2465" s="5" t="inlineStr">
        <is>
          <t>L2</t>
        </is>
      </c>
      <c r="E2465" s="5" t="n">
        <v>1</v>
      </c>
      <c r="F2465" s="5" t="n">
        <v>20750</v>
      </c>
      <c r="G2465" s="41" t="n">
        <v>45964</v>
      </c>
      <c r="H2465" s="41" t="n">
        <v>46126</v>
      </c>
      <c r="I2465" s="42">
        <f>IF(H2465="",DATE(2099,12,31),H2465)</f>
        <v/>
      </c>
      <c r="J2465" s="23">
        <f>F2465*E2465</f>
        <v/>
      </c>
      <c r="K2465" s="23">
        <f>J2465*INDEX(Settings!$C$31:$C$36,MATCH(D2465,Settings!$B$31:$B$36,0))</f>
        <v/>
      </c>
      <c r="L2465" s="23">
        <f>J2465+K2465</f>
        <v/>
      </c>
      <c r="M2465" s="23">
        <f>MIN(L2465,Settings!$C$25)</f>
        <v/>
      </c>
      <c r="N2465" s="23">
        <f>IF(B2465="IT",L2465*Settings!$C$11+L2465*Settings!$C$12,M2465*Settings!$C$16+M2465*Settings!$C$17+L2465*Settings!$C$18+L2465*Settings!$C$19+L2465*Settings!$C$20+L2465*Settings!$C$21*Settings!$C$22)</f>
        <v/>
      </c>
      <c r="O2465" s="23">
        <f>IF(B2465="IT",J2465/Settings!$C$13,0)</f>
        <v/>
      </c>
      <c r="P2465" s="23">
        <f>L2465+N2465+O2465</f>
        <v/>
      </c>
    </row>
    <row r="2466">
      <c r="A2466" s="5" t="inlineStr">
        <is>
          <t>E03792</t>
        </is>
      </c>
      <c r="B2466" s="5" t="inlineStr">
        <is>
          <t>PL</t>
        </is>
      </c>
      <c r="C2466" s="5" t="inlineStr">
        <is>
          <t>Sales</t>
        </is>
      </c>
      <c r="D2466" s="5" t="inlineStr">
        <is>
          <t>L2</t>
        </is>
      </c>
      <c r="E2466" s="5" t="n">
        <v>1</v>
      </c>
      <c r="F2466" s="5" t="n">
        <v>24000</v>
      </c>
      <c r="G2466" s="41" t="n">
        <v>46040</v>
      </c>
      <c r="H2466" s="41" t="n"/>
      <c r="I2466" s="42">
        <f>IF(H2466="",DATE(2099,12,31),H2466)</f>
        <v/>
      </c>
      <c r="J2466" s="23">
        <f>F2466*E2466</f>
        <v/>
      </c>
      <c r="K2466" s="23">
        <f>J2466*INDEX(Settings!$C$31:$C$36,MATCH(D2466,Settings!$B$31:$B$36,0))</f>
        <v/>
      </c>
      <c r="L2466" s="23">
        <f>J2466+K2466</f>
        <v/>
      </c>
      <c r="M2466" s="23">
        <f>MIN(L2466,Settings!$C$25)</f>
        <v/>
      </c>
      <c r="N2466" s="23">
        <f>IF(B2466="IT",L2466*Settings!$C$11+L2466*Settings!$C$12,M2466*Settings!$C$16+M2466*Settings!$C$17+L2466*Settings!$C$18+L2466*Settings!$C$19+L2466*Settings!$C$20+L2466*Settings!$C$21*Settings!$C$22)</f>
        <v/>
      </c>
      <c r="O2466" s="23">
        <f>IF(B2466="IT",J2466/Settings!$C$13,0)</f>
        <v/>
      </c>
      <c r="P2466" s="23">
        <f>L2466+N2466+O2466</f>
        <v/>
      </c>
    </row>
    <row r="2467">
      <c r="A2467" s="5" t="inlineStr">
        <is>
          <t>E03793</t>
        </is>
      </c>
      <c r="B2467" s="5" t="inlineStr">
        <is>
          <t>IT</t>
        </is>
      </c>
      <c r="C2467" s="5" t="inlineStr">
        <is>
          <t>Operations</t>
        </is>
      </c>
      <c r="D2467" s="5" t="inlineStr">
        <is>
          <t>L4</t>
        </is>
      </c>
      <c r="E2467" s="5" t="n">
        <v>1</v>
      </c>
      <c r="F2467" s="5" t="n">
        <v>48800</v>
      </c>
      <c r="G2467" s="41" t="n">
        <v>43326</v>
      </c>
      <c r="H2467" s="41" t="n"/>
      <c r="I2467" s="42">
        <f>IF(H2467="",DATE(2099,12,31),H2467)</f>
        <v/>
      </c>
      <c r="J2467" s="23">
        <f>F2467*E2467</f>
        <v/>
      </c>
      <c r="K2467" s="23">
        <f>J2467*INDEX(Settings!$C$31:$C$36,MATCH(D2467,Settings!$B$31:$B$36,0))</f>
        <v/>
      </c>
      <c r="L2467" s="23">
        <f>J2467+K2467</f>
        <v/>
      </c>
      <c r="M2467" s="23">
        <f>MIN(L2467,Settings!$C$25)</f>
        <v/>
      </c>
      <c r="N2467" s="23">
        <f>IF(B2467="IT",L2467*Settings!$C$11+L2467*Settings!$C$12,M2467*Settings!$C$16+M2467*Settings!$C$17+L2467*Settings!$C$18+L2467*Settings!$C$19+L2467*Settings!$C$20+L2467*Settings!$C$21*Settings!$C$22)</f>
        <v/>
      </c>
      <c r="O2467" s="23">
        <f>IF(B2467="IT",J2467/Settings!$C$13,0)</f>
        <v/>
      </c>
      <c r="P2467" s="23">
        <f>L2467+N2467+O2467</f>
        <v/>
      </c>
    </row>
    <row r="2468">
      <c r="A2468" s="5" t="inlineStr">
        <is>
          <t>E03795</t>
        </is>
      </c>
      <c r="B2468" s="5" t="inlineStr">
        <is>
          <t>PL</t>
        </is>
      </c>
      <c r="C2468" s="5" t="inlineStr">
        <is>
          <t>Operations</t>
        </is>
      </c>
      <c r="D2468" s="5" t="inlineStr">
        <is>
          <t>L5</t>
        </is>
      </c>
      <c r="E2468" s="5" t="n">
        <v>0.8</v>
      </c>
      <c r="F2468" s="5" t="n">
        <v>63450</v>
      </c>
      <c r="G2468" s="41" t="n">
        <v>42562</v>
      </c>
      <c r="H2468" s="41" t="n"/>
      <c r="I2468" s="42">
        <f>IF(H2468="",DATE(2099,12,31),H2468)</f>
        <v/>
      </c>
      <c r="J2468" s="23">
        <f>F2468*E2468</f>
        <v/>
      </c>
      <c r="K2468" s="23">
        <f>J2468*INDEX(Settings!$C$31:$C$36,MATCH(D2468,Settings!$B$31:$B$36,0))</f>
        <v/>
      </c>
      <c r="L2468" s="23">
        <f>J2468+K2468</f>
        <v/>
      </c>
      <c r="M2468" s="23">
        <f>MIN(L2468,Settings!$C$25)</f>
        <v/>
      </c>
      <c r="N2468" s="23">
        <f>IF(B2468="IT",L2468*Settings!$C$11+L2468*Settings!$C$12,M2468*Settings!$C$16+M2468*Settings!$C$17+L2468*Settings!$C$18+L2468*Settings!$C$19+L2468*Settings!$C$20+L2468*Settings!$C$21*Settings!$C$22)</f>
        <v/>
      </c>
      <c r="O2468" s="23">
        <f>IF(B2468="IT",J2468/Settings!$C$13,0)</f>
        <v/>
      </c>
      <c r="P2468" s="23">
        <f>L2468+N2468+O2468</f>
        <v/>
      </c>
    </row>
    <row r="2469">
      <c r="A2469" s="5" t="inlineStr">
        <is>
          <t>E03799</t>
        </is>
      </c>
      <c r="B2469" s="5" t="inlineStr">
        <is>
          <t>IT</t>
        </is>
      </c>
      <c r="C2469" s="5" t="inlineStr">
        <is>
          <t>Operations</t>
        </is>
      </c>
      <c r="D2469" s="5" t="inlineStr">
        <is>
          <t>L2</t>
        </is>
      </c>
      <c r="E2469" s="5" t="n">
        <v>1</v>
      </c>
      <c r="F2469" s="5" t="n">
        <v>31500</v>
      </c>
      <c r="G2469" s="41" t="n">
        <v>45426</v>
      </c>
      <c r="H2469" s="41" t="n"/>
      <c r="I2469" s="42">
        <f>IF(H2469="",DATE(2099,12,31),H2469)</f>
        <v/>
      </c>
      <c r="J2469" s="23">
        <f>F2469*E2469</f>
        <v/>
      </c>
      <c r="K2469" s="23">
        <f>J2469*INDEX(Settings!$C$31:$C$36,MATCH(D2469,Settings!$B$31:$B$36,0))</f>
        <v/>
      </c>
      <c r="L2469" s="23">
        <f>J2469+K2469</f>
        <v/>
      </c>
      <c r="M2469" s="23">
        <f>MIN(L2469,Settings!$C$25)</f>
        <v/>
      </c>
      <c r="N2469" s="23">
        <f>IF(B2469="IT",L2469*Settings!$C$11+L2469*Settings!$C$12,M2469*Settings!$C$16+M2469*Settings!$C$17+L2469*Settings!$C$18+L2469*Settings!$C$19+L2469*Settings!$C$20+L2469*Settings!$C$21*Settings!$C$22)</f>
        <v/>
      </c>
      <c r="O2469" s="23">
        <f>IF(B2469="IT",J2469/Settings!$C$13,0)</f>
        <v/>
      </c>
      <c r="P2469" s="23">
        <f>L2469+N2469+O2469</f>
        <v/>
      </c>
    </row>
    <row r="2470">
      <c r="A2470" s="5" t="inlineStr">
        <is>
          <t>E03800</t>
        </is>
      </c>
      <c r="B2470" s="5" t="inlineStr">
        <is>
          <t>IT</t>
        </is>
      </c>
      <c r="C2470" s="5" t="inlineStr">
        <is>
          <t>Sales</t>
        </is>
      </c>
      <c r="D2470" s="5" t="inlineStr">
        <is>
          <t>L3</t>
        </is>
      </c>
      <c r="E2470" s="5" t="n">
        <v>1</v>
      </c>
      <c r="F2470" s="5" t="n">
        <v>41100</v>
      </c>
      <c r="G2470" s="41" t="n">
        <v>45759</v>
      </c>
      <c r="H2470" s="41" t="n">
        <v>45984</v>
      </c>
      <c r="I2470" s="42">
        <f>IF(H2470="",DATE(2099,12,31),H2470)</f>
        <v/>
      </c>
      <c r="J2470" s="23">
        <f>F2470*E2470</f>
        <v/>
      </c>
      <c r="K2470" s="23">
        <f>J2470*INDEX(Settings!$C$31:$C$36,MATCH(D2470,Settings!$B$31:$B$36,0))</f>
        <v/>
      </c>
      <c r="L2470" s="23">
        <f>J2470+K2470</f>
        <v/>
      </c>
      <c r="M2470" s="23">
        <f>MIN(L2470,Settings!$C$25)</f>
        <v/>
      </c>
      <c r="N2470" s="23">
        <f>IF(B2470="IT",L2470*Settings!$C$11+L2470*Settings!$C$12,M2470*Settings!$C$16+M2470*Settings!$C$17+L2470*Settings!$C$18+L2470*Settings!$C$19+L2470*Settings!$C$20+L2470*Settings!$C$21*Settings!$C$22)</f>
        <v/>
      </c>
      <c r="O2470" s="23">
        <f>IF(B2470="IT",J2470/Settings!$C$13,0)</f>
        <v/>
      </c>
      <c r="P2470" s="23">
        <f>L2470+N2470+O2470</f>
        <v/>
      </c>
    </row>
    <row r="2471">
      <c r="A2471" s="5" t="inlineStr">
        <is>
          <t>E03801</t>
        </is>
      </c>
      <c r="B2471" s="5" t="inlineStr">
        <is>
          <t>IT</t>
        </is>
      </c>
      <c r="C2471" s="5" t="inlineStr">
        <is>
          <t>Tech</t>
        </is>
      </c>
      <c r="D2471" s="5" t="inlineStr">
        <is>
          <t>L5</t>
        </is>
      </c>
      <c r="E2471" s="5" t="n">
        <v>1</v>
      </c>
      <c r="F2471" s="5" t="n">
        <v>83350</v>
      </c>
      <c r="G2471" s="41" t="n">
        <v>44092</v>
      </c>
      <c r="H2471" s="41" t="n"/>
      <c r="I2471" s="42">
        <f>IF(H2471="",DATE(2099,12,31),H2471)</f>
        <v/>
      </c>
      <c r="J2471" s="23">
        <f>F2471*E2471</f>
        <v/>
      </c>
      <c r="K2471" s="23">
        <f>J2471*INDEX(Settings!$C$31:$C$36,MATCH(D2471,Settings!$B$31:$B$36,0))</f>
        <v/>
      </c>
      <c r="L2471" s="23">
        <f>J2471+K2471</f>
        <v/>
      </c>
      <c r="M2471" s="23">
        <f>MIN(L2471,Settings!$C$25)</f>
        <v/>
      </c>
      <c r="N2471" s="23">
        <f>IF(B2471="IT",L2471*Settings!$C$11+L2471*Settings!$C$12,M2471*Settings!$C$16+M2471*Settings!$C$17+L2471*Settings!$C$18+L2471*Settings!$C$19+L2471*Settings!$C$20+L2471*Settings!$C$21*Settings!$C$22)</f>
        <v/>
      </c>
      <c r="O2471" s="23">
        <f>IF(B2471="IT",J2471/Settings!$C$13,0)</f>
        <v/>
      </c>
      <c r="P2471" s="23">
        <f>L2471+N2471+O2471</f>
        <v/>
      </c>
    </row>
    <row r="2472">
      <c r="A2472" s="5" t="inlineStr">
        <is>
          <t>E03804</t>
        </is>
      </c>
      <c r="B2472" s="5" t="inlineStr">
        <is>
          <t>PL</t>
        </is>
      </c>
      <c r="C2472" s="5" t="inlineStr">
        <is>
          <t>Finance</t>
        </is>
      </c>
      <c r="D2472" s="5" t="inlineStr">
        <is>
          <t>L1</t>
        </is>
      </c>
      <c r="E2472" s="5" t="n">
        <v>1</v>
      </c>
      <c r="F2472" s="5" t="n">
        <v>21100</v>
      </c>
      <c r="G2472" s="41" t="n">
        <v>45809</v>
      </c>
      <c r="H2472" s="41" t="n"/>
      <c r="I2472" s="42">
        <f>IF(H2472="",DATE(2099,12,31),H2472)</f>
        <v/>
      </c>
      <c r="J2472" s="23">
        <f>F2472*E2472</f>
        <v/>
      </c>
      <c r="K2472" s="23">
        <f>J2472*INDEX(Settings!$C$31:$C$36,MATCH(D2472,Settings!$B$31:$B$36,0))</f>
        <v/>
      </c>
      <c r="L2472" s="23">
        <f>J2472+K2472</f>
        <v/>
      </c>
      <c r="M2472" s="23">
        <f>MIN(L2472,Settings!$C$25)</f>
        <v/>
      </c>
      <c r="N2472" s="23">
        <f>IF(B2472="IT",L2472*Settings!$C$11+L2472*Settings!$C$12,M2472*Settings!$C$16+M2472*Settings!$C$17+L2472*Settings!$C$18+L2472*Settings!$C$19+L2472*Settings!$C$20+L2472*Settings!$C$21*Settings!$C$22)</f>
        <v/>
      </c>
      <c r="O2472" s="23">
        <f>IF(B2472="IT",J2472/Settings!$C$13,0)</f>
        <v/>
      </c>
      <c r="P2472" s="23">
        <f>L2472+N2472+O2472</f>
        <v/>
      </c>
    </row>
    <row r="2473">
      <c r="A2473" s="5" t="inlineStr">
        <is>
          <t>E03806</t>
        </is>
      </c>
      <c r="B2473" s="5" t="inlineStr">
        <is>
          <t>IT</t>
        </is>
      </c>
      <c r="C2473" s="5" t="inlineStr">
        <is>
          <t>Finance</t>
        </is>
      </c>
      <c r="D2473" s="5" t="inlineStr">
        <is>
          <t>L2</t>
        </is>
      </c>
      <c r="E2473" s="5" t="n">
        <v>1</v>
      </c>
      <c r="F2473" s="5" t="n">
        <v>42950</v>
      </c>
      <c r="G2473" s="41" t="n">
        <v>45140</v>
      </c>
      <c r="H2473" s="41" t="n"/>
      <c r="I2473" s="42">
        <f>IF(H2473="",DATE(2099,12,31),H2473)</f>
        <v/>
      </c>
      <c r="J2473" s="23">
        <f>F2473*E2473</f>
        <v/>
      </c>
      <c r="K2473" s="23">
        <f>J2473*INDEX(Settings!$C$31:$C$36,MATCH(D2473,Settings!$B$31:$B$36,0))</f>
        <v/>
      </c>
      <c r="L2473" s="23">
        <f>J2473+K2473</f>
        <v/>
      </c>
      <c r="M2473" s="23">
        <f>MIN(L2473,Settings!$C$25)</f>
        <v/>
      </c>
      <c r="N2473" s="23">
        <f>IF(B2473="IT",L2473*Settings!$C$11+L2473*Settings!$C$12,M2473*Settings!$C$16+M2473*Settings!$C$17+L2473*Settings!$C$18+L2473*Settings!$C$19+L2473*Settings!$C$20+L2473*Settings!$C$21*Settings!$C$22)</f>
        <v/>
      </c>
      <c r="O2473" s="23">
        <f>IF(B2473="IT",J2473/Settings!$C$13,0)</f>
        <v/>
      </c>
      <c r="P2473" s="23">
        <f>L2473+N2473+O2473</f>
        <v/>
      </c>
    </row>
    <row r="2474">
      <c r="A2474" s="5" t="inlineStr">
        <is>
          <t>E03807</t>
        </is>
      </c>
      <c r="B2474" s="5" t="inlineStr">
        <is>
          <t>PL</t>
        </is>
      </c>
      <c r="C2474" s="5" t="inlineStr">
        <is>
          <t>Operations</t>
        </is>
      </c>
      <c r="D2474" s="5" t="inlineStr">
        <is>
          <t>L6</t>
        </is>
      </c>
      <c r="E2474" s="5" t="n">
        <v>1</v>
      </c>
      <c r="F2474" s="5" t="n">
        <v>87150</v>
      </c>
      <c r="G2474" s="41" t="n">
        <v>45341</v>
      </c>
      <c r="H2474" s="41" t="n"/>
      <c r="I2474" s="42">
        <f>IF(H2474="",DATE(2099,12,31),H2474)</f>
        <v/>
      </c>
      <c r="J2474" s="23">
        <f>F2474*E2474</f>
        <v/>
      </c>
      <c r="K2474" s="23">
        <f>J2474*INDEX(Settings!$C$31:$C$36,MATCH(D2474,Settings!$B$31:$B$36,0))</f>
        <v/>
      </c>
      <c r="L2474" s="23">
        <f>J2474+K2474</f>
        <v/>
      </c>
      <c r="M2474" s="23">
        <f>MIN(L2474,Settings!$C$25)</f>
        <v/>
      </c>
      <c r="N2474" s="23">
        <f>IF(B2474="IT",L2474*Settings!$C$11+L2474*Settings!$C$12,M2474*Settings!$C$16+M2474*Settings!$C$17+L2474*Settings!$C$18+L2474*Settings!$C$19+L2474*Settings!$C$20+L2474*Settings!$C$21*Settings!$C$22)</f>
        <v/>
      </c>
      <c r="O2474" s="23">
        <f>IF(B2474="IT",J2474/Settings!$C$13,0)</f>
        <v/>
      </c>
      <c r="P2474" s="23">
        <f>L2474+N2474+O2474</f>
        <v/>
      </c>
    </row>
    <row r="2475">
      <c r="A2475" s="5" t="inlineStr">
        <is>
          <t>E03808</t>
        </is>
      </c>
      <c r="B2475" s="5" t="inlineStr">
        <is>
          <t>PL</t>
        </is>
      </c>
      <c r="C2475" s="5" t="inlineStr">
        <is>
          <t>Customer Service</t>
        </is>
      </c>
      <c r="D2475" s="5" t="inlineStr">
        <is>
          <t>L2</t>
        </is>
      </c>
      <c r="E2475" s="5" t="n">
        <v>1</v>
      </c>
      <c r="F2475" s="5" t="n">
        <v>23350</v>
      </c>
      <c r="G2475" s="41" t="n">
        <v>44840</v>
      </c>
      <c r="H2475" s="41" t="n"/>
      <c r="I2475" s="42">
        <f>IF(H2475="",DATE(2099,12,31),H2475)</f>
        <v/>
      </c>
      <c r="J2475" s="23">
        <f>F2475*E2475</f>
        <v/>
      </c>
      <c r="K2475" s="23">
        <f>J2475*INDEX(Settings!$C$31:$C$36,MATCH(D2475,Settings!$B$31:$B$36,0))</f>
        <v/>
      </c>
      <c r="L2475" s="23">
        <f>J2475+K2475</f>
        <v/>
      </c>
      <c r="M2475" s="23">
        <f>MIN(L2475,Settings!$C$25)</f>
        <v/>
      </c>
      <c r="N2475" s="23">
        <f>IF(B2475="IT",L2475*Settings!$C$11+L2475*Settings!$C$12,M2475*Settings!$C$16+M2475*Settings!$C$17+L2475*Settings!$C$18+L2475*Settings!$C$19+L2475*Settings!$C$20+L2475*Settings!$C$21*Settings!$C$22)</f>
        <v/>
      </c>
      <c r="O2475" s="23">
        <f>IF(B2475="IT",J2475/Settings!$C$13,0)</f>
        <v/>
      </c>
      <c r="P2475" s="23">
        <f>L2475+N2475+O2475</f>
        <v/>
      </c>
    </row>
    <row r="2476">
      <c r="A2476" s="5" t="inlineStr">
        <is>
          <t>E03809</t>
        </is>
      </c>
      <c r="B2476" s="5" t="inlineStr">
        <is>
          <t>IT</t>
        </is>
      </c>
      <c r="C2476" s="5" t="inlineStr">
        <is>
          <t>Customer Service</t>
        </is>
      </c>
      <c r="D2476" s="5" t="inlineStr">
        <is>
          <t>L2</t>
        </is>
      </c>
      <c r="E2476" s="5" t="n">
        <v>0.8</v>
      </c>
      <c r="F2476" s="5" t="n">
        <v>25600</v>
      </c>
      <c r="G2476" s="41" t="n">
        <v>45995</v>
      </c>
      <c r="H2476" s="41" t="n"/>
      <c r="I2476" s="42">
        <f>IF(H2476="",DATE(2099,12,31),H2476)</f>
        <v/>
      </c>
      <c r="J2476" s="23">
        <f>F2476*E2476</f>
        <v/>
      </c>
      <c r="K2476" s="23">
        <f>J2476*INDEX(Settings!$C$31:$C$36,MATCH(D2476,Settings!$B$31:$B$36,0))</f>
        <v/>
      </c>
      <c r="L2476" s="23">
        <f>J2476+K2476</f>
        <v/>
      </c>
      <c r="M2476" s="23">
        <f>MIN(L2476,Settings!$C$25)</f>
        <v/>
      </c>
      <c r="N2476" s="23">
        <f>IF(B2476="IT",L2476*Settings!$C$11+L2476*Settings!$C$12,M2476*Settings!$C$16+M2476*Settings!$C$17+L2476*Settings!$C$18+L2476*Settings!$C$19+L2476*Settings!$C$20+L2476*Settings!$C$21*Settings!$C$22)</f>
        <v/>
      </c>
      <c r="O2476" s="23">
        <f>IF(B2476="IT",J2476/Settings!$C$13,0)</f>
        <v/>
      </c>
      <c r="P2476" s="23">
        <f>L2476+N2476+O2476</f>
        <v/>
      </c>
    </row>
    <row r="2477">
      <c r="A2477" s="5" t="inlineStr">
        <is>
          <t>E03810</t>
        </is>
      </c>
      <c r="B2477" s="5" t="inlineStr">
        <is>
          <t>IT</t>
        </is>
      </c>
      <c r="C2477" s="5" t="inlineStr">
        <is>
          <t>Customer Service</t>
        </is>
      </c>
      <c r="D2477" s="5" t="inlineStr">
        <is>
          <t>L1</t>
        </is>
      </c>
      <c r="E2477" s="5" t="n">
        <v>1</v>
      </c>
      <c r="F2477" s="5" t="n">
        <v>24400</v>
      </c>
      <c r="G2477" s="41" t="n">
        <v>44320</v>
      </c>
      <c r="H2477" s="41" t="n">
        <v>46066</v>
      </c>
      <c r="I2477" s="42">
        <f>IF(H2477="",DATE(2099,12,31),H2477)</f>
        <v/>
      </c>
      <c r="J2477" s="23">
        <f>F2477*E2477</f>
        <v/>
      </c>
      <c r="K2477" s="23">
        <f>J2477*INDEX(Settings!$C$31:$C$36,MATCH(D2477,Settings!$B$31:$B$36,0))</f>
        <v/>
      </c>
      <c r="L2477" s="23">
        <f>J2477+K2477</f>
        <v/>
      </c>
      <c r="M2477" s="23">
        <f>MIN(L2477,Settings!$C$25)</f>
        <v/>
      </c>
      <c r="N2477" s="23">
        <f>IF(B2477="IT",L2477*Settings!$C$11+L2477*Settings!$C$12,M2477*Settings!$C$16+M2477*Settings!$C$17+L2477*Settings!$C$18+L2477*Settings!$C$19+L2477*Settings!$C$20+L2477*Settings!$C$21*Settings!$C$22)</f>
        <v/>
      </c>
      <c r="O2477" s="23">
        <f>IF(B2477="IT",J2477/Settings!$C$13,0)</f>
        <v/>
      </c>
      <c r="P2477" s="23">
        <f>L2477+N2477+O2477</f>
        <v/>
      </c>
    </row>
    <row r="2478">
      <c r="A2478" s="5" t="inlineStr">
        <is>
          <t>E03812</t>
        </is>
      </c>
      <c r="B2478" s="5" t="inlineStr">
        <is>
          <t>PL</t>
        </is>
      </c>
      <c r="C2478" s="5" t="inlineStr">
        <is>
          <t>Tech</t>
        </is>
      </c>
      <c r="D2478" s="5" t="inlineStr">
        <is>
          <t>L2</t>
        </is>
      </c>
      <c r="E2478" s="5" t="n">
        <v>1</v>
      </c>
      <c r="F2478" s="5" t="n">
        <v>36300</v>
      </c>
      <c r="G2478" s="41" t="n">
        <v>43358</v>
      </c>
      <c r="H2478" s="41" t="n"/>
      <c r="I2478" s="42">
        <f>IF(H2478="",DATE(2099,12,31),H2478)</f>
        <v/>
      </c>
      <c r="J2478" s="23">
        <f>F2478*E2478</f>
        <v/>
      </c>
      <c r="K2478" s="23">
        <f>J2478*INDEX(Settings!$C$31:$C$36,MATCH(D2478,Settings!$B$31:$B$36,0))</f>
        <v/>
      </c>
      <c r="L2478" s="23">
        <f>J2478+K2478</f>
        <v/>
      </c>
      <c r="M2478" s="23">
        <f>MIN(L2478,Settings!$C$25)</f>
        <v/>
      </c>
      <c r="N2478" s="23">
        <f>IF(B2478="IT",L2478*Settings!$C$11+L2478*Settings!$C$12,M2478*Settings!$C$16+M2478*Settings!$C$17+L2478*Settings!$C$18+L2478*Settings!$C$19+L2478*Settings!$C$20+L2478*Settings!$C$21*Settings!$C$22)</f>
        <v/>
      </c>
      <c r="O2478" s="23">
        <f>IF(B2478="IT",J2478/Settings!$C$13,0)</f>
        <v/>
      </c>
      <c r="P2478" s="23">
        <f>L2478+N2478+O2478</f>
        <v/>
      </c>
    </row>
    <row r="2479">
      <c r="A2479" s="5" t="inlineStr">
        <is>
          <t>E03814</t>
        </is>
      </c>
      <c r="B2479" s="5" t="inlineStr">
        <is>
          <t>PL</t>
        </is>
      </c>
      <c r="C2479" s="5" t="inlineStr">
        <is>
          <t>Customer Service</t>
        </is>
      </c>
      <c r="D2479" s="5" t="inlineStr">
        <is>
          <t>L5</t>
        </is>
      </c>
      <c r="E2479" s="5" t="n">
        <v>1</v>
      </c>
      <c r="F2479" s="5" t="n">
        <v>63850</v>
      </c>
      <c r="G2479" s="41" t="n">
        <v>44633</v>
      </c>
      <c r="H2479" s="41" t="n"/>
      <c r="I2479" s="42">
        <f>IF(H2479="",DATE(2099,12,31),H2479)</f>
        <v/>
      </c>
      <c r="J2479" s="23">
        <f>F2479*E2479</f>
        <v/>
      </c>
      <c r="K2479" s="23">
        <f>J2479*INDEX(Settings!$C$31:$C$36,MATCH(D2479,Settings!$B$31:$B$36,0))</f>
        <v/>
      </c>
      <c r="L2479" s="23">
        <f>J2479+K2479</f>
        <v/>
      </c>
      <c r="M2479" s="23">
        <f>MIN(L2479,Settings!$C$25)</f>
        <v/>
      </c>
      <c r="N2479" s="23">
        <f>IF(B2479="IT",L2479*Settings!$C$11+L2479*Settings!$C$12,M2479*Settings!$C$16+M2479*Settings!$C$17+L2479*Settings!$C$18+L2479*Settings!$C$19+L2479*Settings!$C$20+L2479*Settings!$C$21*Settings!$C$22)</f>
        <v/>
      </c>
      <c r="O2479" s="23">
        <f>IF(B2479="IT",J2479/Settings!$C$13,0)</f>
        <v/>
      </c>
      <c r="P2479" s="23">
        <f>L2479+N2479+O2479</f>
        <v/>
      </c>
    </row>
    <row r="2480">
      <c r="A2480" s="5" t="inlineStr">
        <is>
          <t>E03817</t>
        </is>
      </c>
      <c r="B2480" s="5" t="inlineStr">
        <is>
          <t>PL</t>
        </is>
      </c>
      <c r="C2480" s="5" t="inlineStr">
        <is>
          <t>Operations</t>
        </is>
      </c>
      <c r="D2480" s="5" t="inlineStr">
        <is>
          <t>L2</t>
        </is>
      </c>
      <c r="E2480" s="5" t="n">
        <v>1</v>
      </c>
      <c r="F2480" s="5" t="n">
        <v>22250</v>
      </c>
      <c r="G2480" s="41" t="n">
        <v>44849</v>
      </c>
      <c r="H2480" s="41" t="n"/>
      <c r="I2480" s="42">
        <f>IF(H2480="",DATE(2099,12,31),H2480)</f>
        <v/>
      </c>
      <c r="J2480" s="23">
        <f>F2480*E2480</f>
        <v/>
      </c>
      <c r="K2480" s="23">
        <f>J2480*INDEX(Settings!$C$31:$C$36,MATCH(D2480,Settings!$B$31:$B$36,0))</f>
        <v/>
      </c>
      <c r="L2480" s="23">
        <f>J2480+K2480</f>
        <v/>
      </c>
      <c r="M2480" s="23">
        <f>MIN(L2480,Settings!$C$25)</f>
        <v/>
      </c>
      <c r="N2480" s="23">
        <f>IF(B2480="IT",L2480*Settings!$C$11+L2480*Settings!$C$12,M2480*Settings!$C$16+M2480*Settings!$C$17+L2480*Settings!$C$18+L2480*Settings!$C$19+L2480*Settings!$C$20+L2480*Settings!$C$21*Settings!$C$22)</f>
        <v/>
      </c>
      <c r="O2480" s="23">
        <f>IF(B2480="IT",J2480/Settings!$C$13,0)</f>
        <v/>
      </c>
      <c r="P2480" s="23">
        <f>L2480+N2480+O2480</f>
        <v/>
      </c>
    </row>
    <row r="2481">
      <c r="A2481" s="5" t="inlineStr">
        <is>
          <t>E03818</t>
        </is>
      </c>
      <c r="B2481" s="5" t="inlineStr">
        <is>
          <t>IT</t>
        </is>
      </c>
      <c r="C2481" s="5" t="inlineStr">
        <is>
          <t>Operations</t>
        </is>
      </c>
      <c r="D2481" s="5" t="inlineStr">
        <is>
          <t>L3</t>
        </is>
      </c>
      <c r="E2481" s="5" t="n">
        <v>1</v>
      </c>
      <c r="F2481" s="5" t="n">
        <v>33800</v>
      </c>
      <c r="G2481" s="41" t="n">
        <v>45936</v>
      </c>
      <c r="H2481" s="41" t="n"/>
      <c r="I2481" s="42">
        <f>IF(H2481="",DATE(2099,12,31),H2481)</f>
        <v/>
      </c>
      <c r="J2481" s="23">
        <f>F2481*E2481</f>
        <v/>
      </c>
      <c r="K2481" s="23">
        <f>J2481*INDEX(Settings!$C$31:$C$36,MATCH(D2481,Settings!$B$31:$B$36,0))</f>
        <v/>
      </c>
      <c r="L2481" s="23">
        <f>J2481+K2481</f>
        <v/>
      </c>
      <c r="M2481" s="23">
        <f>MIN(L2481,Settings!$C$25)</f>
        <v/>
      </c>
      <c r="N2481" s="23">
        <f>IF(B2481="IT",L2481*Settings!$C$11+L2481*Settings!$C$12,M2481*Settings!$C$16+M2481*Settings!$C$17+L2481*Settings!$C$18+L2481*Settings!$C$19+L2481*Settings!$C$20+L2481*Settings!$C$21*Settings!$C$22)</f>
        <v/>
      </c>
      <c r="O2481" s="23">
        <f>IF(B2481="IT",J2481/Settings!$C$13,0)</f>
        <v/>
      </c>
      <c r="P2481" s="23">
        <f>L2481+N2481+O2481</f>
        <v/>
      </c>
    </row>
    <row r="2482">
      <c r="A2482" s="5" t="inlineStr">
        <is>
          <t>E03819</t>
        </is>
      </c>
      <c r="B2482" s="5" t="inlineStr">
        <is>
          <t>IT</t>
        </is>
      </c>
      <c r="C2482" s="5" t="inlineStr">
        <is>
          <t>Sales</t>
        </is>
      </c>
      <c r="D2482" s="5" t="inlineStr">
        <is>
          <t>L1</t>
        </is>
      </c>
      <c r="E2482" s="5" t="n">
        <v>1</v>
      </c>
      <c r="F2482" s="5" t="n">
        <v>27350</v>
      </c>
      <c r="G2482" s="41" t="n">
        <v>43557</v>
      </c>
      <c r="H2482" s="41" t="n"/>
      <c r="I2482" s="42">
        <f>IF(H2482="",DATE(2099,12,31),H2482)</f>
        <v/>
      </c>
      <c r="J2482" s="23">
        <f>F2482*E2482</f>
        <v/>
      </c>
      <c r="K2482" s="23">
        <f>J2482*INDEX(Settings!$C$31:$C$36,MATCH(D2482,Settings!$B$31:$B$36,0))</f>
        <v/>
      </c>
      <c r="L2482" s="23">
        <f>J2482+K2482</f>
        <v/>
      </c>
      <c r="M2482" s="23">
        <f>MIN(L2482,Settings!$C$25)</f>
        <v/>
      </c>
      <c r="N2482" s="23">
        <f>IF(B2482="IT",L2482*Settings!$C$11+L2482*Settings!$C$12,M2482*Settings!$C$16+M2482*Settings!$C$17+L2482*Settings!$C$18+L2482*Settings!$C$19+L2482*Settings!$C$20+L2482*Settings!$C$21*Settings!$C$22)</f>
        <v/>
      </c>
      <c r="O2482" s="23">
        <f>IF(B2482="IT",J2482/Settings!$C$13,0)</f>
        <v/>
      </c>
      <c r="P2482" s="23">
        <f>L2482+N2482+O2482</f>
        <v/>
      </c>
    </row>
    <row r="2483">
      <c r="A2483" s="5" t="inlineStr">
        <is>
          <t>E03822</t>
        </is>
      </c>
      <c r="B2483" s="5" t="inlineStr">
        <is>
          <t>PL</t>
        </is>
      </c>
      <c r="C2483" s="5" t="inlineStr">
        <is>
          <t>Tech</t>
        </is>
      </c>
      <c r="D2483" s="5" t="inlineStr">
        <is>
          <t>L4</t>
        </is>
      </c>
      <c r="E2483" s="5" t="n">
        <v>1</v>
      </c>
      <c r="F2483" s="5" t="n">
        <v>52100</v>
      </c>
      <c r="G2483" s="41" t="n">
        <v>43671</v>
      </c>
      <c r="H2483" s="41" t="n"/>
      <c r="I2483" s="42">
        <f>IF(H2483="",DATE(2099,12,31),H2483)</f>
        <v/>
      </c>
      <c r="J2483" s="23">
        <f>F2483*E2483</f>
        <v/>
      </c>
      <c r="K2483" s="23">
        <f>J2483*INDEX(Settings!$C$31:$C$36,MATCH(D2483,Settings!$B$31:$B$36,0))</f>
        <v/>
      </c>
      <c r="L2483" s="23">
        <f>J2483+K2483</f>
        <v/>
      </c>
      <c r="M2483" s="23">
        <f>MIN(L2483,Settings!$C$25)</f>
        <v/>
      </c>
      <c r="N2483" s="23">
        <f>IF(B2483="IT",L2483*Settings!$C$11+L2483*Settings!$C$12,M2483*Settings!$C$16+M2483*Settings!$C$17+L2483*Settings!$C$18+L2483*Settings!$C$19+L2483*Settings!$C$20+L2483*Settings!$C$21*Settings!$C$22)</f>
        <v/>
      </c>
      <c r="O2483" s="23">
        <f>IF(B2483="IT",J2483/Settings!$C$13,0)</f>
        <v/>
      </c>
      <c r="P2483" s="23">
        <f>L2483+N2483+O2483</f>
        <v/>
      </c>
    </row>
    <row r="2484">
      <c r="A2484" s="5" t="inlineStr">
        <is>
          <t>E03823</t>
        </is>
      </c>
      <c r="B2484" s="5" t="inlineStr">
        <is>
          <t>PL</t>
        </is>
      </c>
      <c r="C2484" s="5" t="inlineStr">
        <is>
          <t>Tech</t>
        </is>
      </c>
      <c r="D2484" s="5" t="inlineStr">
        <is>
          <t>L1</t>
        </is>
      </c>
      <c r="E2484" s="5" t="n">
        <v>1</v>
      </c>
      <c r="F2484" s="5" t="n">
        <v>26200</v>
      </c>
      <c r="G2484" s="41" t="n">
        <v>45705</v>
      </c>
      <c r="H2484" s="41" t="n"/>
      <c r="I2484" s="42">
        <f>IF(H2484="",DATE(2099,12,31),H2484)</f>
        <v/>
      </c>
      <c r="J2484" s="23">
        <f>F2484*E2484</f>
        <v/>
      </c>
      <c r="K2484" s="23">
        <f>J2484*INDEX(Settings!$C$31:$C$36,MATCH(D2484,Settings!$B$31:$B$36,0))</f>
        <v/>
      </c>
      <c r="L2484" s="23">
        <f>J2484+K2484</f>
        <v/>
      </c>
      <c r="M2484" s="23">
        <f>MIN(L2484,Settings!$C$25)</f>
        <v/>
      </c>
      <c r="N2484" s="23">
        <f>IF(B2484="IT",L2484*Settings!$C$11+L2484*Settings!$C$12,M2484*Settings!$C$16+M2484*Settings!$C$17+L2484*Settings!$C$18+L2484*Settings!$C$19+L2484*Settings!$C$20+L2484*Settings!$C$21*Settings!$C$22)</f>
        <v/>
      </c>
      <c r="O2484" s="23">
        <f>IF(B2484="IT",J2484/Settings!$C$13,0)</f>
        <v/>
      </c>
      <c r="P2484" s="23">
        <f>L2484+N2484+O2484</f>
        <v/>
      </c>
    </row>
    <row r="2485">
      <c r="A2485" s="5" t="inlineStr">
        <is>
          <t>E03825</t>
        </is>
      </c>
      <c r="B2485" s="5" t="inlineStr">
        <is>
          <t>PL</t>
        </is>
      </c>
      <c r="C2485" s="5" t="inlineStr">
        <is>
          <t>Sales</t>
        </is>
      </c>
      <c r="D2485" s="5" t="inlineStr">
        <is>
          <t>L2</t>
        </is>
      </c>
      <c r="E2485" s="5" t="n">
        <v>1</v>
      </c>
      <c r="F2485" s="5" t="n">
        <v>26300</v>
      </c>
      <c r="G2485" s="41" t="n">
        <v>45763</v>
      </c>
      <c r="H2485" s="41" t="n"/>
      <c r="I2485" s="42">
        <f>IF(H2485="",DATE(2099,12,31),H2485)</f>
        <v/>
      </c>
      <c r="J2485" s="23">
        <f>F2485*E2485</f>
        <v/>
      </c>
      <c r="K2485" s="23">
        <f>J2485*INDEX(Settings!$C$31:$C$36,MATCH(D2485,Settings!$B$31:$B$36,0))</f>
        <v/>
      </c>
      <c r="L2485" s="23">
        <f>J2485+K2485</f>
        <v/>
      </c>
      <c r="M2485" s="23">
        <f>MIN(L2485,Settings!$C$25)</f>
        <v/>
      </c>
      <c r="N2485" s="23">
        <f>IF(B2485="IT",L2485*Settings!$C$11+L2485*Settings!$C$12,M2485*Settings!$C$16+M2485*Settings!$C$17+L2485*Settings!$C$18+L2485*Settings!$C$19+L2485*Settings!$C$20+L2485*Settings!$C$21*Settings!$C$22)</f>
        <v/>
      </c>
      <c r="O2485" s="23">
        <f>IF(B2485="IT",J2485/Settings!$C$13,0)</f>
        <v/>
      </c>
      <c r="P2485" s="23">
        <f>L2485+N2485+O2485</f>
        <v/>
      </c>
    </row>
    <row r="2486">
      <c r="A2486" s="5" t="inlineStr">
        <is>
          <t>E03826</t>
        </is>
      </c>
      <c r="B2486" s="5" t="inlineStr">
        <is>
          <t>PL</t>
        </is>
      </c>
      <c r="C2486" s="5" t="inlineStr">
        <is>
          <t>Tech</t>
        </is>
      </c>
      <c r="D2486" s="5" t="inlineStr">
        <is>
          <t>L2</t>
        </is>
      </c>
      <c r="E2486" s="5" t="n">
        <v>1</v>
      </c>
      <c r="F2486" s="5" t="n">
        <v>37400</v>
      </c>
      <c r="G2486" s="41" t="n">
        <v>45561</v>
      </c>
      <c r="H2486" s="41" t="n"/>
      <c r="I2486" s="42">
        <f>IF(H2486="",DATE(2099,12,31),H2486)</f>
        <v/>
      </c>
      <c r="J2486" s="23">
        <f>F2486*E2486</f>
        <v/>
      </c>
      <c r="K2486" s="23">
        <f>J2486*INDEX(Settings!$C$31:$C$36,MATCH(D2486,Settings!$B$31:$B$36,0))</f>
        <v/>
      </c>
      <c r="L2486" s="23">
        <f>J2486+K2486</f>
        <v/>
      </c>
      <c r="M2486" s="23">
        <f>MIN(L2486,Settings!$C$25)</f>
        <v/>
      </c>
      <c r="N2486" s="23">
        <f>IF(B2486="IT",L2486*Settings!$C$11+L2486*Settings!$C$12,M2486*Settings!$C$16+M2486*Settings!$C$17+L2486*Settings!$C$18+L2486*Settings!$C$19+L2486*Settings!$C$20+L2486*Settings!$C$21*Settings!$C$22)</f>
        <v/>
      </c>
      <c r="O2486" s="23">
        <f>IF(B2486="IT",J2486/Settings!$C$13,0)</f>
        <v/>
      </c>
      <c r="P2486" s="23">
        <f>L2486+N2486+O2486</f>
        <v/>
      </c>
    </row>
    <row r="2487">
      <c r="A2487" s="5" t="inlineStr">
        <is>
          <t>E03827</t>
        </is>
      </c>
      <c r="B2487" s="5" t="inlineStr">
        <is>
          <t>IT</t>
        </is>
      </c>
      <c r="C2487" s="5" t="inlineStr">
        <is>
          <t>Tech</t>
        </is>
      </c>
      <c r="D2487" s="5" t="inlineStr">
        <is>
          <t>L1</t>
        </is>
      </c>
      <c r="E2487" s="5" t="n">
        <v>1</v>
      </c>
      <c r="F2487" s="5" t="n">
        <v>26700</v>
      </c>
      <c r="G2487" s="41" t="n">
        <v>46113</v>
      </c>
      <c r="H2487" s="41" t="n"/>
      <c r="I2487" s="42">
        <f>IF(H2487="",DATE(2099,12,31),H2487)</f>
        <v/>
      </c>
      <c r="J2487" s="23">
        <f>F2487*E2487</f>
        <v/>
      </c>
      <c r="K2487" s="23">
        <f>J2487*INDEX(Settings!$C$31:$C$36,MATCH(D2487,Settings!$B$31:$B$36,0))</f>
        <v/>
      </c>
      <c r="L2487" s="23">
        <f>J2487+K2487</f>
        <v/>
      </c>
      <c r="M2487" s="23">
        <f>MIN(L2487,Settings!$C$25)</f>
        <v/>
      </c>
      <c r="N2487" s="23">
        <f>IF(B2487="IT",L2487*Settings!$C$11+L2487*Settings!$C$12,M2487*Settings!$C$16+M2487*Settings!$C$17+L2487*Settings!$C$18+L2487*Settings!$C$19+L2487*Settings!$C$20+L2487*Settings!$C$21*Settings!$C$22)</f>
        <v/>
      </c>
      <c r="O2487" s="23">
        <f>IF(B2487="IT",J2487/Settings!$C$13,0)</f>
        <v/>
      </c>
      <c r="P2487" s="23">
        <f>L2487+N2487+O2487</f>
        <v/>
      </c>
    </row>
    <row r="2488">
      <c r="A2488" s="5" t="inlineStr">
        <is>
          <t>E03828</t>
        </is>
      </c>
      <c r="B2488" s="5" t="inlineStr">
        <is>
          <t>PL</t>
        </is>
      </c>
      <c r="C2488" s="5" t="inlineStr">
        <is>
          <t>Sales</t>
        </is>
      </c>
      <c r="D2488" s="5" t="inlineStr">
        <is>
          <t>L2</t>
        </is>
      </c>
      <c r="E2488" s="5" t="n">
        <v>1</v>
      </c>
      <c r="F2488" s="5" t="n">
        <v>29300</v>
      </c>
      <c r="G2488" s="41" t="n">
        <v>43393</v>
      </c>
      <c r="H2488" s="41" t="n"/>
      <c r="I2488" s="42">
        <f>IF(H2488="",DATE(2099,12,31),H2488)</f>
        <v/>
      </c>
      <c r="J2488" s="23">
        <f>F2488*E2488</f>
        <v/>
      </c>
      <c r="K2488" s="23">
        <f>J2488*INDEX(Settings!$C$31:$C$36,MATCH(D2488,Settings!$B$31:$B$36,0))</f>
        <v/>
      </c>
      <c r="L2488" s="23">
        <f>J2488+K2488</f>
        <v/>
      </c>
      <c r="M2488" s="23">
        <f>MIN(L2488,Settings!$C$25)</f>
        <v/>
      </c>
      <c r="N2488" s="23">
        <f>IF(B2488="IT",L2488*Settings!$C$11+L2488*Settings!$C$12,M2488*Settings!$C$16+M2488*Settings!$C$17+L2488*Settings!$C$18+L2488*Settings!$C$19+L2488*Settings!$C$20+L2488*Settings!$C$21*Settings!$C$22)</f>
        <v/>
      </c>
      <c r="O2488" s="23">
        <f>IF(B2488="IT",J2488/Settings!$C$13,0)</f>
        <v/>
      </c>
      <c r="P2488" s="23">
        <f>L2488+N2488+O2488</f>
        <v/>
      </c>
    </row>
    <row r="2489">
      <c r="A2489" s="5" t="inlineStr">
        <is>
          <t>E03831</t>
        </is>
      </c>
      <c r="B2489" s="5" t="inlineStr">
        <is>
          <t>IT</t>
        </is>
      </c>
      <c r="C2489" s="5" t="inlineStr">
        <is>
          <t>HR</t>
        </is>
      </c>
      <c r="D2489" s="5" t="inlineStr">
        <is>
          <t>L1</t>
        </is>
      </c>
      <c r="E2489" s="5" t="n">
        <v>0.8</v>
      </c>
      <c r="F2489" s="5" t="n">
        <v>22000</v>
      </c>
      <c r="G2489" s="41" t="n">
        <v>45907</v>
      </c>
      <c r="H2489" s="41" t="n"/>
      <c r="I2489" s="42">
        <f>IF(H2489="",DATE(2099,12,31),H2489)</f>
        <v/>
      </c>
      <c r="J2489" s="23">
        <f>F2489*E2489</f>
        <v/>
      </c>
      <c r="K2489" s="23">
        <f>J2489*INDEX(Settings!$C$31:$C$36,MATCH(D2489,Settings!$B$31:$B$36,0))</f>
        <v/>
      </c>
      <c r="L2489" s="23">
        <f>J2489+K2489</f>
        <v/>
      </c>
      <c r="M2489" s="23">
        <f>MIN(L2489,Settings!$C$25)</f>
        <v/>
      </c>
      <c r="N2489" s="23">
        <f>IF(B2489="IT",L2489*Settings!$C$11+L2489*Settings!$C$12,M2489*Settings!$C$16+M2489*Settings!$C$17+L2489*Settings!$C$18+L2489*Settings!$C$19+L2489*Settings!$C$20+L2489*Settings!$C$21*Settings!$C$22)</f>
        <v/>
      </c>
      <c r="O2489" s="23">
        <f>IF(B2489="IT",J2489/Settings!$C$13,0)</f>
        <v/>
      </c>
      <c r="P2489" s="23">
        <f>L2489+N2489+O2489</f>
        <v/>
      </c>
    </row>
    <row r="2490">
      <c r="A2490" s="5" t="inlineStr">
        <is>
          <t>E03833</t>
        </is>
      </c>
      <c r="B2490" s="5" t="inlineStr">
        <is>
          <t>IT</t>
        </is>
      </c>
      <c r="C2490" s="5" t="inlineStr">
        <is>
          <t>Finance</t>
        </is>
      </c>
      <c r="D2490" s="5" t="inlineStr">
        <is>
          <t>L3</t>
        </is>
      </c>
      <c r="E2490" s="5" t="n">
        <v>1</v>
      </c>
      <c r="F2490" s="5" t="n">
        <v>51550</v>
      </c>
      <c r="G2490" s="41" t="n">
        <v>45346</v>
      </c>
      <c r="H2490" s="41" t="n"/>
      <c r="I2490" s="42">
        <f>IF(H2490="",DATE(2099,12,31),H2490)</f>
        <v/>
      </c>
      <c r="J2490" s="23">
        <f>F2490*E2490</f>
        <v/>
      </c>
      <c r="K2490" s="23">
        <f>J2490*INDEX(Settings!$C$31:$C$36,MATCH(D2490,Settings!$B$31:$B$36,0))</f>
        <v/>
      </c>
      <c r="L2490" s="23">
        <f>J2490+K2490</f>
        <v/>
      </c>
      <c r="M2490" s="23">
        <f>MIN(L2490,Settings!$C$25)</f>
        <v/>
      </c>
      <c r="N2490" s="23">
        <f>IF(B2490="IT",L2490*Settings!$C$11+L2490*Settings!$C$12,M2490*Settings!$C$16+M2490*Settings!$C$17+L2490*Settings!$C$18+L2490*Settings!$C$19+L2490*Settings!$C$20+L2490*Settings!$C$21*Settings!$C$22)</f>
        <v/>
      </c>
      <c r="O2490" s="23">
        <f>IF(B2490="IT",J2490/Settings!$C$13,0)</f>
        <v/>
      </c>
      <c r="P2490" s="23">
        <f>L2490+N2490+O2490</f>
        <v/>
      </c>
    </row>
    <row r="2491">
      <c r="A2491" s="5" t="inlineStr">
        <is>
          <t>E03834</t>
        </is>
      </c>
      <c r="B2491" s="5" t="inlineStr">
        <is>
          <t>PL</t>
        </is>
      </c>
      <c r="C2491" s="5" t="inlineStr">
        <is>
          <t>Tech</t>
        </is>
      </c>
      <c r="D2491" s="5" t="inlineStr">
        <is>
          <t>L2</t>
        </is>
      </c>
      <c r="E2491" s="5" t="n">
        <v>1</v>
      </c>
      <c r="F2491" s="5" t="n">
        <v>35350</v>
      </c>
      <c r="G2491" s="41" t="n">
        <v>45618</v>
      </c>
      <c r="H2491" s="41" t="n"/>
      <c r="I2491" s="42">
        <f>IF(H2491="",DATE(2099,12,31),H2491)</f>
        <v/>
      </c>
      <c r="J2491" s="23">
        <f>F2491*E2491</f>
        <v/>
      </c>
      <c r="K2491" s="23">
        <f>J2491*INDEX(Settings!$C$31:$C$36,MATCH(D2491,Settings!$B$31:$B$36,0))</f>
        <v/>
      </c>
      <c r="L2491" s="23">
        <f>J2491+K2491</f>
        <v/>
      </c>
      <c r="M2491" s="23">
        <f>MIN(L2491,Settings!$C$25)</f>
        <v/>
      </c>
      <c r="N2491" s="23">
        <f>IF(B2491="IT",L2491*Settings!$C$11+L2491*Settings!$C$12,M2491*Settings!$C$16+M2491*Settings!$C$17+L2491*Settings!$C$18+L2491*Settings!$C$19+L2491*Settings!$C$20+L2491*Settings!$C$21*Settings!$C$22)</f>
        <v/>
      </c>
      <c r="O2491" s="23">
        <f>IF(B2491="IT",J2491/Settings!$C$13,0)</f>
        <v/>
      </c>
      <c r="P2491" s="23">
        <f>L2491+N2491+O2491</f>
        <v/>
      </c>
    </row>
    <row r="2492">
      <c r="A2492" s="5" t="inlineStr">
        <is>
          <t>E03837</t>
        </is>
      </c>
      <c r="B2492" s="5" t="inlineStr">
        <is>
          <t>IT</t>
        </is>
      </c>
      <c r="C2492" s="5" t="inlineStr">
        <is>
          <t>Operations</t>
        </is>
      </c>
      <c r="D2492" s="5" t="inlineStr">
        <is>
          <t>L3</t>
        </is>
      </c>
      <c r="E2492" s="5" t="n">
        <v>1</v>
      </c>
      <c r="F2492" s="5" t="n">
        <v>36150</v>
      </c>
      <c r="G2492" s="41" t="n">
        <v>42109</v>
      </c>
      <c r="H2492" s="41" t="n"/>
      <c r="I2492" s="42">
        <f>IF(H2492="",DATE(2099,12,31),H2492)</f>
        <v/>
      </c>
      <c r="J2492" s="23">
        <f>F2492*E2492</f>
        <v/>
      </c>
      <c r="K2492" s="23">
        <f>J2492*INDEX(Settings!$C$31:$C$36,MATCH(D2492,Settings!$B$31:$B$36,0))</f>
        <v/>
      </c>
      <c r="L2492" s="23">
        <f>J2492+K2492</f>
        <v/>
      </c>
      <c r="M2492" s="23">
        <f>MIN(L2492,Settings!$C$25)</f>
        <v/>
      </c>
      <c r="N2492" s="23">
        <f>IF(B2492="IT",L2492*Settings!$C$11+L2492*Settings!$C$12,M2492*Settings!$C$16+M2492*Settings!$C$17+L2492*Settings!$C$18+L2492*Settings!$C$19+L2492*Settings!$C$20+L2492*Settings!$C$21*Settings!$C$22)</f>
        <v/>
      </c>
      <c r="O2492" s="23">
        <f>IF(B2492="IT",J2492/Settings!$C$13,0)</f>
        <v/>
      </c>
      <c r="P2492" s="23">
        <f>L2492+N2492+O2492</f>
        <v/>
      </c>
    </row>
    <row r="2493">
      <c r="A2493" s="5" t="inlineStr">
        <is>
          <t>E03840</t>
        </is>
      </c>
      <c r="B2493" s="5" t="inlineStr">
        <is>
          <t>IT</t>
        </is>
      </c>
      <c r="C2493" s="5" t="inlineStr">
        <is>
          <t>Sales</t>
        </is>
      </c>
      <c r="D2493" s="5" t="inlineStr">
        <is>
          <t>L3</t>
        </is>
      </c>
      <c r="E2493" s="5" t="n">
        <v>1</v>
      </c>
      <c r="F2493" s="5" t="n">
        <v>39600</v>
      </c>
      <c r="G2493" s="41" t="n">
        <v>42707</v>
      </c>
      <c r="H2493" s="41" t="n">
        <v>46056</v>
      </c>
      <c r="I2493" s="42">
        <f>IF(H2493="",DATE(2099,12,31),H2493)</f>
        <v/>
      </c>
      <c r="J2493" s="23">
        <f>F2493*E2493</f>
        <v/>
      </c>
      <c r="K2493" s="23">
        <f>J2493*INDEX(Settings!$C$31:$C$36,MATCH(D2493,Settings!$B$31:$B$36,0))</f>
        <v/>
      </c>
      <c r="L2493" s="23">
        <f>J2493+K2493</f>
        <v/>
      </c>
      <c r="M2493" s="23">
        <f>MIN(L2493,Settings!$C$25)</f>
        <v/>
      </c>
      <c r="N2493" s="23">
        <f>IF(B2493="IT",L2493*Settings!$C$11+L2493*Settings!$C$12,M2493*Settings!$C$16+M2493*Settings!$C$17+L2493*Settings!$C$18+L2493*Settings!$C$19+L2493*Settings!$C$20+L2493*Settings!$C$21*Settings!$C$22)</f>
        <v/>
      </c>
      <c r="O2493" s="23">
        <f>IF(B2493="IT",J2493/Settings!$C$13,0)</f>
        <v/>
      </c>
      <c r="P2493" s="23">
        <f>L2493+N2493+O2493</f>
        <v/>
      </c>
    </row>
    <row r="2494">
      <c r="A2494" s="5" t="inlineStr">
        <is>
          <t>E03841</t>
        </is>
      </c>
      <c r="B2494" s="5" t="inlineStr">
        <is>
          <t>PL</t>
        </is>
      </c>
      <c r="C2494" s="5" t="inlineStr">
        <is>
          <t>Sales</t>
        </is>
      </c>
      <c r="D2494" s="5" t="inlineStr">
        <is>
          <t>L4</t>
        </is>
      </c>
      <c r="E2494" s="5" t="n">
        <v>1</v>
      </c>
      <c r="F2494" s="5" t="n">
        <v>52700</v>
      </c>
      <c r="G2494" s="41" t="n">
        <v>45667</v>
      </c>
      <c r="H2494" s="41" t="n"/>
      <c r="I2494" s="42">
        <f>IF(H2494="",DATE(2099,12,31),H2494)</f>
        <v/>
      </c>
      <c r="J2494" s="23">
        <f>F2494*E2494</f>
        <v/>
      </c>
      <c r="K2494" s="23">
        <f>J2494*INDEX(Settings!$C$31:$C$36,MATCH(D2494,Settings!$B$31:$B$36,0))</f>
        <v/>
      </c>
      <c r="L2494" s="23">
        <f>J2494+K2494</f>
        <v/>
      </c>
      <c r="M2494" s="23">
        <f>MIN(L2494,Settings!$C$25)</f>
        <v/>
      </c>
      <c r="N2494" s="23">
        <f>IF(B2494="IT",L2494*Settings!$C$11+L2494*Settings!$C$12,M2494*Settings!$C$16+M2494*Settings!$C$17+L2494*Settings!$C$18+L2494*Settings!$C$19+L2494*Settings!$C$20+L2494*Settings!$C$21*Settings!$C$22)</f>
        <v/>
      </c>
      <c r="O2494" s="23">
        <f>IF(B2494="IT",J2494/Settings!$C$13,0)</f>
        <v/>
      </c>
      <c r="P2494" s="23">
        <f>L2494+N2494+O2494</f>
        <v/>
      </c>
    </row>
    <row r="2495">
      <c r="A2495" s="5" t="inlineStr">
        <is>
          <t>E03844</t>
        </is>
      </c>
      <c r="B2495" s="5" t="inlineStr">
        <is>
          <t>PL</t>
        </is>
      </c>
      <c r="C2495" s="5" t="inlineStr">
        <is>
          <t>Operations</t>
        </is>
      </c>
      <c r="D2495" s="5" t="inlineStr">
        <is>
          <t>L2</t>
        </is>
      </c>
      <c r="E2495" s="5" t="n">
        <v>1</v>
      </c>
      <c r="F2495" s="5" t="n">
        <v>27900</v>
      </c>
      <c r="G2495" s="41" t="n">
        <v>44261</v>
      </c>
      <c r="H2495" s="41" t="n"/>
      <c r="I2495" s="42">
        <f>IF(H2495="",DATE(2099,12,31),H2495)</f>
        <v/>
      </c>
      <c r="J2495" s="23">
        <f>F2495*E2495</f>
        <v/>
      </c>
      <c r="K2495" s="23">
        <f>J2495*INDEX(Settings!$C$31:$C$36,MATCH(D2495,Settings!$B$31:$B$36,0))</f>
        <v/>
      </c>
      <c r="L2495" s="23">
        <f>J2495+K2495</f>
        <v/>
      </c>
      <c r="M2495" s="23">
        <f>MIN(L2495,Settings!$C$25)</f>
        <v/>
      </c>
      <c r="N2495" s="23">
        <f>IF(B2495="IT",L2495*Settings!$C$11+L2495*Settings!$C$12,M2495*Settings!$C$16+M2495*Settings!$C$17+L2495*Settings!$C$18+L2495*Settings!$C$19+L2495*Settings!$C$20+L2495*Settings!$C$21*Settings!$C$22)</f>
        <v/>
      </c>
      <c r="O2495" s="23">
        <f>IF(B2495="IT",J2495/Settings!$C$13,0)</f>
        <v/>
      </c>
      <c r="P2495" s="23">
        <f>L2495+N2495+O2495</f>
        <v/>
      </c>
    </row>
    <row r="2496">
      <c r="A2496" s="5" t="inlineStr">
        <is>
          <t>E03845</t>
        </is>
      </c>
      <c r="B2496" s="5" t="inlineStr">
        <is>
          <t>PL</t>
        </is>
      </c>
      <c r="C2496" s="5" t="inlineStr">
        <is>
          <t>Customer Service</t>
        </is>
      </c>
      <c r="D2496" s="5" t="inlineStr">
        <is>
          <t>L3</t>
        </is>
      </c>
      <c r="E2496" s="5" t="n">
        <v>1</v>
      </c>
      <c r="F2496" s="5" t="n">
        <v>33600</v>
      </c>
      <c r="G2496" s="41" t="n">
        <v>45340</v>
      </c>
      <c r="H2496" s="41" t="n"/>
      <c r="I2496" s="42">
        <f>IF(H2496="",DATE(2099,12,31),H2496)</f>
        <v/>
      </c>
      <c r="J2496" s="23">
        <f>F2496*E2496</f>
        <v/>
      </c>
      <c r="K2496" s="23">
        <f>J2496*INDEX(Settings!$C$31:$C$36,MATCH(D2496,Settings!$B$31:$B$36,0))</f>
        <v/>
      </c>
      <c r="L2496" s="23">
        <f>J2496+K2496</f>
        <v/>
      </c>
      <c r="M2496" s="23">
        <f>MIN(L2496,Settings!$C$25)</f>
        <v/>
      </c>
      <c r="N2496" s="23">
        <f>IF(B2496="IT",L2496*Settings!$C$11+L2496*Settings!$C$12,M2496*Settings!$C$16+M2496*Settings!$C$17+L2496*Settings!$C$18+L2496*Settings!$C$19+L2496*Settings!$C$20+L2496*Settings!$C$21*Settings!$C$22)</f>
        <v/>
      </c>
      <c r="O2496" s="23">
        <f>IF(B2496="IT",J2496/Settings!$C$13,0)</f>
        <v/>
      </c>
      <c r="P2496" s="23">
        <f>L2496+N2496+O2496</f>
        <v/>
      </c>
    </row>
    <row r="2497">
      <c r="A2497" s="5" t="inlineStr">
        <is>
          <t>E03846</t>
        </is>
      </c>
      <c r="B2497" s="5" t="inlineStr">
        <is>
          <t>PL</t>
        </is>
      </c>
      <c r="C2497" s="5" t="inlineStr">
        <is>
          <t>Tech</t>
        </is>
      </c>
      <c r="D2497" s="5" t="inlineStr">
        <is>
          <t>L1</t>
        </is>
      </c>
      <c r="E2497" s="5" t="n">
        <v>1</v>
      </c>
      <c r="F2497" s="5" t="n">
        <v>24250</v>
      </c>
      <c r="G2497" s="41" t="n">
        <v>45792</v>
      </c>
      <c r="H2497" s="41" t="n"/>
      <c r="I2497" s="42">
        <f>IF(H2497="",DATE(2099,12,31),H2497)</f>
        <v/>
      </c>
      <c r="J2497" s="23">
        <f>F2497*E2497</f>
        <v/>
      </c>
      <c r="K2497" s="23">
        <f>J2497*INDEX(Settings!$C$31:$C$36,MATCH(D2497,Settings!$B$31:$B$36,0))</f>
        <v/>
      </c>
      <c r="L2497" s="23">
        <f>J2497+K2497</f>
        <v/>
      </c>
      <c r="M2497" s="23">
        <f>MIN(L2497,Settings!$C$25)</f>
        <v/>
      </c>
      <c r="N2497" s="23">
        <f>IF(B2497="IT",L2497*Settings!$C$11+L2497*Settings!$C$12,M2497*Settings!$C$16+M2497*Settings!$C$17+L2497*Settings!$C$18+L2497*Settings!$C$19+L2497*Settings!$C$20+L2497*Settings!$C$21*Settings!$C$22)</f>
        <v/>
      </c>
      <c r="O2497" s="23">
        <f>IF(B2497="IT",J2497/Settings!$C$13,0)</f>
        <v/>
      </c>
      <c r="P2497" s="23">
        <f>L2497+N2497+O2497</f>
        <v/>
      </c>
    </row>
    <row r="2498">
      <c r="A2498" s="5" t="inlineStr">
        <is>
          <t>E03848</t>
        </is>
      </c>
      <c r="B2498" s="5" t="inlineStr">
        <is>
          <t>IT</t>
        </is>
      </c>
      <c r="C2498" s="5" t="inlineStr">
        <is>
          <t>Tech</t>
        </is>
      </c>
      <c r="D2498" s="5" t="inlineStr">
        <is>
          <t>L4</t>
        </is>
      </c>
      <c r="E2498" s="5" t="n">
        <v>1</v>
      </c>
      <c r="F2498" s="5" t="n">
        <v>76900</v>
      </c>
      <c r="G2498" s="41" t="n">
        <v>41098</v>
      </c>
      <c r="H2498" s="41" t="n"/>
      <c r="I2498" s="42">
        <f>IF(H2498="",DATE(2099,12,31),H2498)</f>
        <v/>
      </c>
      <c r="J2498" s="23">
        <f>F2498*E2498</f>
        <v/>
      </c>
      <c r="K2498" s="23">
        <f>J2498*INDEX(Settings!$C$31:$C$36,MATCH(D2498,Settings!$B$31:$B$36,0))</f>
        <v/>
      </c>
      <c r="L2498" s="23">
        <f>J2498+K2498</f>
        <v/>
      </c>
      <c r="M2498" s="23">
        <f>MIN(L2498,Settings!$C$25)</f>
        <v/>
      </c>
      <c r="N2498" s="23">
        <f>IF(B2498="IT",L2498*Settings!$C$11+L2498*Settings!$C$12,M2498*Settings!$C$16+M2498*Settings!$C$17+L2498*Settings!$C$18+L2498*Settings!$C$19+L2498*Settings!$C$20+L2498*Settings!$C$21*Settings!$C$22)</f>
        <v/>
      </c>
      <c r="O2498" s="23">
        <f>IF(B2498="IT",J2498/Settings!$C$13,0)</f>
        <v/>
      </c>
      <c r="P2498" s="23">
        <f>L2498+N2498+O2498</f>
        <v/>
      </c>
    </row>
    <row r="2499">
      <c r="A2499" s="5" t="inlineStr">
        <is>
          <t>E03851</t>
        </is>
      </c>
      <c r="B2499" s="5" t="inlineStr">
        <is>
          <t>IT</t>
        </is>
      </c>
      <c r="C2499" s="5" t="inlineStr">
        <is>
          <t>Operations</t>
        </is>
      </c>
      <c r="D2499" s="5" t="inlineStr">
        <is>
          <t>L1</t>
        </is>
      </c>
      <c r="E2499" s="5" t="n">
        <v>1</v>
      </c>
      <c r="F2499" s="5" t="n">
        <v>26750</v>
      </c>
      <c r="G2499" s="41" t="n">
        <v>45766</v>
      </c>
      <c r="H2499" s="41" t="n"/>
      <c r="I2499" s="42">
        <f>IF(H2499="",DATE(2099,12,31),H2499)</f>
        <v/>
      </c>
      <c r="J2499" s="23">
        <f>F2499*E2499</f>
        <v/>
      </c>
      <c r="K2499" s="23">
        <f>J2499*INDEX(Settings!$C$31:$C$36,MATCH(D2499,Settings!$B$31:$B$36,0))</f>
        <v/>
      </c>
      <c r="L2499" s="23">
        <f>J2499+K2499</f>
        <v/>
      </c>
      <c r="M2499" s="23">
        <f>MIN(L2499,Settings!$C$25)</f>
        <v/>
      </c>
      <c r="N2499" s="23">
        <f>IF(B2499="IT",L2499*Settings!$C$11+L2499*Settings!$C$12,M2499*Settings!$C$16+M2499*Settings!$C$17+L2499*Settings!$C$18+L2499*Settings!$C$19+L2499*Settings!$C$20+L2499*Settings!$C$21*Settings!$C$22)</f>
        <v/>
      </c>
      <c r="O2499" s="23">
        <f>IF(B2499="IT",J2499/Settings!$C$13,0)</f>
        <v/>
      </c>
      <c r="P2499" s="23">
        <f>L2499+N2499+O2499</f>
        <v/>
      </c>
    </row>
    <row r="2500">
      <c r="A2500" s="5" t="inlineStr">
        <is>
          <t>E03852</t>
        </is>
      </c>
      <c r="B2500" s="5" t="inlineStr">
        <is>
          <t>IT</t>
        </is>
      </c>
      <c r="C2500" s="5" t="inlineStr">
        <is>
          <t>Sales</t>
        </is>
      </c>
      <c r="D2500" s="5" t="inlineStr">
        <is>
          <t>L2</t>
        </is>
      </c>
      <c r="E2500" s="5" t="n">
        <v>1</v>
      </c>
      <c r="F2500" s="5" t="n">
        <v>35150</v>
      </c>
      <c r="G2500" s="41" t="n">
        <v>44323</v>
      </c>
      <c r="H2500" s="41" t="n"/>
      <c r="I2500" s="42">
        <f>IF(H2500="",DATE(2099,12,31),H2500)</f>
        <v/>
      </c>
      <c r="J2500" s="23">
        <f>F2500*E2500</f>
        <v/>
      </c>
      <c r="K2500" s="23">
        <f>J2500*INDEX(Settings!$C$31:$C$36,MATCH(D2500,Settings!$B$31:$B$36,0))</f>
        <v/>
      </c>
      <c r="L2500" s="23">
        <f>J2500+K2500</f>
        <v/>
      </c>
      <c r="M2500" s="23">
        <f>MIN(L2500,Settings!$C$25)</f>
        <v/>
      </c>
      <c r="N2500" s="23">
        <f>IF(B2500="IT",L2500*Settings!$C$11+L2500*Settings!$C$12,M2500*Settings!$C$16+M2500*Settings!$C$17+L2500*Settings!$C$18+L2500*Settings!$C$19+L2500*Settings!$C$20+L2500*Settings!$C$21*Settings!$C$22)</f>
        <v/>
      </c>
      <c r="O2500" s="23">
        <f>IF(B2500="IT",J2500/Settings!$C$13,0)</f>
        <v/>
      </c>
      <c r="P2500" s="23">
        <f>L2500+N2500+O2500</f>
        <v/>
      </c>
    </row>
    <row r="2501">
      <c r="A2501" s="5" t="inlineStr">
        <is>
          <t>E03854</t>
        </is>
      </c>
      <c r="B2501" s="5" t="inlineStr">
        <is>
          <t>PL</t>
        </is>
      </c>
      <c r="C2501" s="5" t="inlineStr">
        <is>
          <t>Customer Service</t>
        </is>
      </c>
      <c r="D2501" s="5" t="inlineStr">
        <is>
          <t>L5</t>
        </is>
      </c>
      <c r="E2501" s="5" t="n">
        <v>1</v>
      </c>
      <c r="F2501" s="5" t="n">
        <v>50150</v>
      </c>
      <c r="G2501" s="41" t="n">
        <v>45359</v>
      </c>
      <c r="H2501" s="41" t="n">
        <v>46041</v>
      </c>
      <c r="I2501" s="42">
        <f>IF(H2501="",DATE(2099,12,31),H2501)</f>
        <v/>
      </c>
      <c r="J2501" s="23">
        <f>F2501*E2501</f>
        <v/>
      </c>
      <c r="K2501" s="23">
        <f>J2501*INDEX(Settings!$C$31:$C$36,MATCH(D2501,Settings!$B$31:$B$36,0))</f>
        <v/>
      </c>
      <c r="L2501" s="23">
        <f>J2501+K2501</f>
        <v/>
      </c>
      <c r="M2501" s="23">
        <f>MIN(L2501,Settings!$C$25)</f>
        <v/>
      </c>
      <c r="N2501" s="23">
        <f>IF(B2501="IT",L2501*Settings!$C$11+L2501*Settings!$C$12,M2501*Settings!$C$16+M2501*Settings!$C$17+L2501*Settings!$C$18+L2501*Settings!$C$19+L2501*Settings!$C$20+L2501*Settings!$C$21*Settings!$C$22)</f>
        <v/>
      </c>
      <c r="O2501" s="23">
        <f>IF(B2501="IT",J2501/Settings!$C$13,0)</f>
        <v/>
      </c>
      <c r="P2501" s="23">
        <f>L2501+N2501+O2501</f>
        <v/>
      </c>
    </row>
    <row r="2502">
      <c r="A2502" s="5" t="inlineStr">
        <is>
          <t>E03856</t>
        </is>
      </c>
      <c r="B2502" s="5" t="inlineStr">
        <is>
          <t>PL</t>
        </is>
      </c>
      <c r="C2502" s="5" t="inlineStr">
        <is>
          <t>Customer Service</t>
        </is>
      </c>
      <c r="D2502" s="5" t="inlineStr">
        <is>
          <t>L2</t>
        </is>
      </c>
      <c r="E2502" s="5" t="n">
        <v>1</v>
      </c>
      <c r="F2502" s="5" t="n">
        <v>21600</v>
      </c>
      <c r="G2502" s="41" t="n">
        <v>46123</v>
      </c>
      <c r="H2502" s="41" t="n">
        <v>46166</v>
      </c>
      <c r="I2502" s="42">
        <f>IF(H2502="",DATE(2099,12,31),H2502)</f>
        <v/>
      </c>
      <c r="J2502" s="23">
        <f>F2502*E2502</f>
        <v/>
      </c>
      <c r="K2502" s="23">
        <f>J2502*INDEX(Settings!$C$31:$C$36,MATCH(D2502,Settings!$B$31:$B$36,0))</f>
        <v/>
      </c>
      <c r="L2502" s="23">
        <f>J2502+K2502</f>
        <v/>
      </c>
      <c r="M2502" s="23">
        <f>MIN(L2502,Settings!$C$25)</f>
        <v/>
      </c>
      <c r="N2502" s="23">
        <f>IF(B2502="IT",L2502*Settings!$C$11+L2502*Settings!$C$12,M2502*Settings!$C$16+M2502*Settings!$C$17+L2502*Settings!$C$18+L2502*Settings!$C$19+L2502*Settings!$C$20+L2502*Settings!$C$21*Settings!$C$22)</f>
        <v/>
      </c>
      <c r="O2502" s="23">
        <f>IF(B2502="IT",J2502/Settings!$C$13,0)</f>
        <v/>
      </c>
      <c r="P2502" s="23">
        <f>L2502+N2502+O2502</f>
        <v/>
      </c>
    </row>
    <row r="2503">
      <c r="A2503" s="5" t="inlineStr">
        <is>
          <t>E03857</t>
        </is>
      </c>
      <c r="B2503" s="5" t="inlineStr">
        <is>
          <t>PL</t>
        </is>
      </c>
      <c r="C2503" s="5" t="inlineStr">
        <is>
          <t>Finance</t>
        </is>
      </c>
      <c r="D2503" s="5" t="inlineStr">
        <is>
          <t>L2</t>
        </is>
      </c>
      <c r="E2503" s="5" t="n">
        <v>1</v>
      </c>
      <c r="F2503" s="5" t="n">
        <v>30550</v>
      </c>
      <c r="G2503" s="41" t="n">
        <v>43621</v>
      </c>
      <c r="H2503" s="41" t="n"/>
      <c r="I2503" s="42">
        <f>IF(H2503="",DATE(2099,12,31),H2503)</f>
        <v/>
      </c>
      <c r="J2503" s="23">
        <f>F2503*E2503</f>
        <v/>
      </c>
      <c r="K2503" s="23">
        <f>J2503*INDEX(Settings!$C$31:$C$36,MATCH(D2503,Settings!$B$31:$B$36,0))</f>
        <v/>
      </c>
      <c r="L2503" s="23">
        <f>J2503+K2503</f>
        <v/>
      </c>
      <c r="M2503" s="23">
        <f>MIN(L2503,Settings!$C$25)</f>
        <v/>
      </c>
      <c r="N2503" s="23">
        <f>IF(B2503="IT",L2503*Settings!$C$11+L2503*Settings!$C$12,M2503*Settings!$C$16+M2503*Settings!$C$17+L2503*Settings!$C$18+L2503*Settings!$C$19+L2503*Settings!$C$20+L2503*Settings!$C$21*Settings!$C$22)</f>
        <v/>
      </c>
      <c r="O2503" s="23">
        <f>IF(B2503="IT",J2503/Settings!$C$13,0)</f>
        <v/>
      </c>
      <c r="P2503" s="23">
        <f>L2503+N2503+O2503</f>
        <v/>
      </c>
    </row>
    <row r="2504">
      <c r="A2504" s="5" t="inlineStr">
        <is>
          <t>E03858</t>
        </is>
      </c>
      <c r="B2504" s="5" t="inlineStr">
        <is>
          <t>IT</t>
        </is>
      </c>
      <c r="C2504" s="5" t="inlineStr">
        <is>
          <t>HR</t>
        </is>
      </c>
      <c r="D2504" s="5" t="inlineStr">
        <is>
          <t>L1</t>
        </is>
      </c>
      <c r="E2504" s="5" t="n">
        <v>1</v>
      </c>
      <c r="F2504" s="5" t="n">
        <v>27600</v>
      </c>
      <c r="G2504" s="41" t="n">
        <v>45931</v>
      </c>
      <c r="H2504" s="41" t="n"/>
      <c r="I2504" s="42">
        <f>IF(H2504="",DATE(2099,12,31),H2504)</f>
        <v/>
      </c>
      <c r="J2504" s="23">
        <f>F2504*E2504</f>
        <v/>
      </c>
      <c r="K2504" s="23">
        <f>J2504*INDEX(Settings!$C$31:$C$36,MATCH(D2504,Settings!$B$31:$B$36,0))</f>
        <v/>
      </c>
      <c r="L2504" s="23">
        <f>J2504+K2504</f>
        <v/>
      </c>
      <c r="M2504" s="23">
        <f>MIN(L2504,Settings!$C$25)</f>
        <v/>
      </c>
      <c r="N2504" s="23">
        <f>IF(B2504="IT",L2504*Settings!$C$11+L2504*Settings!$C$12,M2504*Settings!$C$16+M2504*Settings!$C$17+L2504*Settings!$C$18+L2504*Settings!$C$19+L2504*Settings!$C$20+L2504*Settings!$C$21*Settings!$C$22)</f>
        <v/>
      </c>
      <c r="O2504" s="23">
        <f>IF(B2504="IT",J2504/Settings!$C$13,0)</f>
        <v/>
      </c>
      <c r="P2504" s="23">
        <f>L2504+N2504+O2504</f>
        <v/>
      </c>
    </row>
    <row r="2505">
      <c r="A2505" s="5" t="inlineStr">
        <is>
          <t>E03859</t>
        </is>
      </c>
      <c r="B2505" s="5" t="inlineStr">
        <is>
          <t>PL</t>
        </is>
      </c>
      <c r="C2505" s="5" t="inlineStr">
        <is>
          <t>Finance</t>
        </is>
      </c>
      <c r="D2505" s="5" t="inlineStr">
        <is>
          <t>L1</t>
        </is>
      </c>
      <c r="E2505" s="5" t="n">
        <v>1</v>
      </c>
      <c r="F2505" s="5" t="n">
        <v>25500</v>
      </c>
      <c r="G2505" s="41" t="n">
        <v>45185</v>
      </c>
      <c r="H2505" s="41" t="n"/>
      <c r="I2505" s="42">
        <f>IF(H2505="",DATE(2099,12,31),H2505)</f>
        <v/>
      </c>
      <c r="J2505" s="23">
        <f>F2505*E2505</f>
        <v/>
      </c>
      <c r="K2505" s="23">
        <f>J2505*INDEX(Settings!$C$31:$C$36,MATCH(D2505,Settings!$B$31:$B$36,0))</f>
        <v/>
      </c>
      <c r="L2505" s="23">
        <f>J2505+K2505</f>
        <v/>
      </c>
      <c r="M2505" s="23">
        <f>MIN(L2505,Settings!$C$25)</f>
        <v/>
      </c>
      <c r="N2505" s="23">
        <f>IF(B2505="IT",L2505*Settings!$C$11+L2505*Settings!$C$12,M2505*Settings!$C$16+M2505*Settings!$C$17+L2505*Settings!$C$18+L2505*Settings!$C$19+L2505*Settings!$C$20+L2505*Settings!$C$21*Settings!$C$22)</f>
        <v/>
      </c>
      <c r="O2505" s="23">
        <f>IF(B2505="IT",J2505/Settings!$C$13,0)</f>
        <v/>
      </c>
      <c r="P2505" s="23">
        <f>L2505+N2505+O2505</f>
        <v/>
      </c>
    </row>
    <row r="2506">
      <c r="A2506" s="5" t="inlineStr">
        <is>
          <t>E03864</t>
        </is>
      </c>
      <c r="B2506" s="5" t="inlineStr">
        <is>
          <t>IT</t>
        </is>
      </c>
      <c r="C2506" s="5" t="inlineStr">
        <is>
          <t>Operations</t>
        </is>
      </c>
      <c r="D2506" s="5" t="inlineStr">
        <is>
          <t>L3</t>
        </is>
      </c>
      <c r="E2506" s="5" t="n">
        <v>1</v>
      </c>
      <c r="F2506" s="5" t="n">
        <v>35650</v>
      </c>
      <c r="G2506" s="41" t="n">
        <v>46013</v>
      </c>
      <c r="H2506" s="41" t="n"/>
      <c r="I2506" s="42">
        <f>IF(H2506="",DATE(2099,12,31),H2506)</f>
        <v/>
      </c>
      <c r="J2506" s="23">
        <f>F2506*E2506</f>
        <v/>
      </c>
      <c r="K2506" s="23">
        <f>J2506*INDEX(Settings!$C$31:$C$36,MATCH(D2506,Settings!$B$31:$B$36,0))</f>
        <v/>
      </c>
      <c r="L2506" s="23">
        <f>J2506+K2506</f>
        <v/>
      </c>
      <c r="M2506" s="23">
        <f>MIN(L2506,Settings!$C$25)</f>
        <v/>
      </c>
      <c r="N2506" s="23">
        <f>IF(B2506="IT",L2506*Settings!$C$11+L2506*Settings!$C$12,M2506*Settings!$C$16+M2506*Settings!$C$17+L2506*Settings!$C$18+L2506*Settings!$C$19+L2506*Settings!$C$20+L2506*Settings!$C$21*Settings!$C$22)</f>
        <v/>
      </c>
      <c r="O2506" s="23">
        <f>IF(B2506="IT",J2506/Settings!$C$13,0)</f>
        <v/>
      </c>
      <c r="P2506" s="23">
        <f>L2506+N2506+O2506</f>
        <v/>
      </c>
    </row>
    <row r="2507">
      <c r="A2507" s="5" t="inlineStr">
        <is>
          <t>E03866</t>
        </is>
      </c>
      <c r="B2507" s="5" t="inlineStr">
        <is>
          <t>PL</t>
        </is>
      </c>
      <c r="C2507" s="5" t="inlineStr">
        <is>
          <t>Customer Service</t>
        </is>
      </c>
      <c r="D2507" s="5" t="inlineStr">
        <is>
          <t>L4</t>
        </is>
      </c>
      <c r="E2507" s="5" t="n">
        <v>1</v>
      </c>
      <c r="F2507" s="5" t="n">
        <v>38700</v>
      </c>
      <c r="G2507" s="41" t="n">
        <v>45977</v>
      </c>
      <c r="H2507" s="41" t="n"/>
      <c r="I2507" s="42">
        <f>IF(H2507="",DATE(2099,12,31),H2507)</f>
        <v/>
      </c>
      <c r="J2507" s="23">
        <f>F2507*E2507</f>
        <v/>
      </c>
      <c r="K2507" s="23">
        <f>J2507*INDEX(Settings!$C$31:$C$36,MATCH(D2507,Settings!$B$31:$B$36,0))</f>
        <v/>
      </c>
      <c r="L2507" s="23">
        <f>J2507+K2507</f>
        <v/>
      </c>
      <c r="M2507" s="23">
        <f>MIN(L2507,Settings!$C$25)</f>
        <v/>
      </c>
      <c r="N2507" s="23">
        <f>IF(B2507="IT",L2507*Settings!$C$11+L2507*Settings!$C$12,M2507*Settings!$C$16+M2507*Settings!$C$17+L2507*Settings!$C$18+L2507*Settings!$C$19+L2507*Settings!$C$20+L2507*Settings!$C$21*Settings!$C$22)</f>
        <v/>
      </c>
      <c r="O2507" s="23">
        <f>IF(B2507="IT",J2507/Settings!$C$13,0)</f>
        <v/>
      </c>
      <c r="P2507" s="23">
        <f>L2507+N2507+O2507</f>
        <v/>
      </c>
    </row>
    <row r="2508">
      <c r="A2508" s="5" t="inlineStr">
        <is>
          <t>E03867</t>
        </is>
      </c>
      <c r="B2508" s="5" t="inlineStr">
        <is>
          <t>IT</t>
        </is>
      </c>
      <c r="C2508" s="5" t="inlineStr">
        <is>
          <t>Operations</t>
        </is>
      </c>
      <c r="D2508" s="5" t="inlineStr">
        <is>
          <t>L3</t>
        </is>
      </c>
      <c r="E2508" s="5" t="n">
        <v>1</v>
      </c>
      <c r="F2508" s="5" t="n">
        <v>41850</v>
      </c>
      <c r="G2508" s="41" t="n">
        <v>45158</v>
      </c>
      <c r="H2508" s="41" t="n"/>
      <c r="I2508" s="42">
        <f>IF(H2508="",DATE(2099,12,31),H2508)</f>
        <v/>
      </c>
      <c r="J2508" s="23">
        <f>F2508*E2508</f>
        <v/>
      </c>
      <c r="K2508" s="23">
        <f>J2508*INDEX(Settings!$C$31:$C$36,MATCH(D2508,Settings!$B$31:$B$36,0))</f>
        <v/>
      </c>
      <c r="L2508" s="23">
        <f>J2508+K2508</f>
        <v/>
      </c>
      <c r="M2508" s="23">
        <f>MIN(L2508,Settings!$C$25)</f>
        <v/>
      </c>
      <c r="N2508" s="23">
        <f>IF(B2508="IT",L2508*Settings!$C$11+L2508*Settings!$C$12,M2508*Settings!$C$16+M2508*Settings!$C$17+L2508*Settings!$C$18+L2508*Settings!$C$19+L2508*Settings!$C$20+L2508*Settings!$C$21*Settings!$C$22)</f>
        <v/>
      </c>
      <c r="O2508" s="23">
        <f>IF(B2508="IT",J2508/Settings!$C$13,0)</f>
        <v/>
      </c>
      <c r="P2508" s="23">
        <f>L2508+N2508+O2508</f>
        <v/>
      </c>
    </row>
    <row r="2509">
      <c r="A2509" s="5" t="inlineStr">
        <is>
          <t>E03869</t>
        </is>
      </c>
      <c r="B2509" s="5" t="inlineStr">
        <is>
          <t>PL</t>
        </is>
      </c>
      <c r="C2509" s="5" t="inlineStr">
        <is>
          <t>Sales</t>
        </is>
      </c>
      <c r="D2509" s="5" t="inlineStr">
        <is>
          <t>L3</t>
        </is>
      </c>
      <c r="E2509" s="5" t="n">
        <v>1</v>
      </c>
      <c r="F2509" s="5" t="n">
        <v>33800</v>
      </c>
      <c r="G2509" s="41" t="n">
        <v>44693</v>
      </c>
      <c r="H2509" s="41" t="n"/>
      <c r="I2509" s="42">
        <f>IF(H2509="",DATE(2099,12,31),H2509)</f>
        <v/>
      </c>
      <c r="J2509" s="23">
        <f>F2509*E2509</f>
        <v/>
      </c>
      <c r="K2509" s="23">
        <f>J2509*INDEX(Settings!$C$31:$C$36,MATCH(D2509,Settings!$B$31:$B$36,0))</f>
        <v/>
      </c>
      <c r="L2509" s="23">
        <f>J2509+K2509</f>
        <v/>
      </c>
      <c r="M2509" s="23">
        <f>MIN(L2509,Settings!$C$25)</f>
        <v/>
      </c>
      <c r="N2509" s="23">
        <f>IF(B2509="IT",L2509*Settings!$C$11+L2509*Settings!$C$12,M2509*Settings!$C$16+M2509*Settings!$C$17+L2509*Settings!$C$18+L2509*Settings!$C$19+L2509*Settings!$C$20+L2509*Settings!$C$21*Settings!$C$22)</f>
        <v/>
      </c>
      <c r="O2509" s="23">
        <f>IF(B2509="IT",J2509/Settings!$C$13,0)</f>
        <v/>
      </c>
      <c r="P2509" s="23">
        <f>L2509+N2509+O2509</f>
        <v/>
      </c>
    </row>
    <row r="2510">
      <c r="A2510" s="5" t="inlineStr">
        <is>
          <t>E03870</t>
        </is>
      </c>
      <c r="B2510" s="5" t="inlineStr">
        <is>
          <t>IT</t>
        </is>
      </c>
      <c r="C2510" s="5" t="inlineStr">
        <is>
          <t>Operations</t>
        </is>
      </c>
      <c r="D2510" s="5" t="inlineStr">
        <is>
          <t>L2</t>
        </is>
      </c>
      <c r="E2510" s="5" t="n">
        <v>1</v>
      </c>
      <c r="F2510" s="5" t="n">
        <v>23600</v>
      </c>
      <c r="G2510" s="41" t="n">
        <v>46064</v>
      </c>
      <c r="H2510" s="41" t="n"/>
      <c r="I2510" s="42">
        <f>IF(H2510="",DATE(2099,12,31),H2510)</f>
        <v/>
      </c>
      <c r="J2510" s="23">
        <f>F2510*E2510</f>
        <v/>
      </c>
      <c r="K2510" s="23">
        <f>J2510*INDEX(Settings!$C$31:$C$36,MATCH(D2510,Settings!$B$31:$B$36,0))</f>
        <v/>
      </c>
      <c r="L2510" s="23">
        <f>J2510+K2510</f>
        <v/>
      </c>
      <c r="M2510" s="23">
        <f>MIN(L2510,Settings!$C$25)</f>
        <v/>
      </c>
      <c r="N2510" s="23">
        <f>IF(B2510="IT",L2510*Settings!$C$11+L2510*Settings!$C$12,M2510*Settings!$C$16+M2510*Settings!$C$17+L2510*Settings!$C$18+L2510*Settings!$C$19+L2510*Settings!$C$20+L2510*Settings!$C$21*Settings!$C$22)</f>
        <v/>
      </c>
      <c r="O2510" s="23">
        <f>IF(B2510="IT",J2510/Settings!$C$13,0)</f>
        <v/>
      </c>
      <c r="P2510" s="23">
        <f>L2510+N2510+O2510</f>
        <v/>
      </c>
    </row>
    <row r="2511">
      <c r="A2511" s="5" t="inlineStr">
        <is>
          <t>E03874</t>
        </is>
      </c>
      <c r="B2511" s="5" t="inlineStr">
        <is>
          <t>IT</t>
        </is>
      </c>
      <c r="C2511" s="5" t="inlineStr">
        <is>
          <t>Customer Service</t>
        </is>
      </c>
      <c r="D2511" s="5" t="inlineStr">
        <is>
          <t>L2</t>
        </is>
      </c>
      <c r="E2511" s="5" t="n">
        <v>1</v>
      </c>
      <c r="F2511" s="5" t="n">
        <v>24650</v>
      </c>
      <c r="G2511" s="41" t="n">
        <v>44780</v>
      </c>
      <c r="H2511" s="41" t="n"/>
      <c r="I2511" s="42">
        <f>IF(H2511="",DATE(2099,12,31),H2511)</f>
        <v/>
      </c>
      <c r="J2511" s="23">
        <f>F2511*E2511</f>
        <v/>
      </c>
      <c r="K2511" s="23">
        <f>J2511*INDEX(Settings!$C$31:$C$36,MATCH(D2511,Settings!$B$31:$B$36,0))</f>
        <v/>
      </c>
      <c r="L2511" s="23">
        <f>J2511+K2511</f>
        <v/>
      </c>
      <c r="M2511" s="23">
        <f>MIN(L2511,Settings!$C$25)</f>
        <v/>
      </c>
      <c r="N2511" s="23">
        <f>IF(B2511="IT",L2511*Settings!$C$11+L2511*Settings!$C$12,M2511*Settings!$C$16+M2511*Settings!$C$17+L2511*Settings!$C$18+L2511*Settings!$C$19+L2511*Settings!$C$20+L2511*Settings!$C$21*Settings!$C$22)</f>
        <v/>
      </c>
      <c r="O2511" s="23">
        <f>IF(B2511="IT",J2511/Settings!$C$13,0)</f>
        <v/>
      </c>
      <c r="P2511" s="23">
        <f>L2511+N2511+O2511</f>
        <v/>
      </c>
    </row>
    <row r="2512">
      <c r="A2512" s="5" t="inlineStr">
        <is>
          <t>E03875</t>
        </is>
      </c>
      <c r="B2512" s="5" t="inlineStr">
        <is>
          <t>PL</t>
        </is>
      </c>
      <c r="C2512" s="5" t="inlineStr">
        <is>
          <t>Operations</t>
        </is>
      </c>
      <c r="D2512" s="5" t="inlineStr">
        <is>
          <t>L2</t>
        </is>
      </c>
      <c r="E2512" s="5" t="n">
        <v>1</v>
      </c>
      <c r="F2512" s="5" t="n">
        <v>27650</v>
      </c>
      <c r="G2512" s="41" t="n">
        <v>45212</v>
      </c>
      <c r="H2512" s="41" t="n"/>
      <c r="I2512" s="42">
        <f>IF(H2512="",DATE(2099,12,31),H2512)</f>
        <v/>
      </c>
      <c r="J2512" s="23">
        <f>F2512*E2512</f>
        <v/>
      </c>
      <c r="K2512" s="23">
        <f>J2512*INDEX(Settings!$C$31:$C$36,MATCH(D2512,Settings!$B$31:$B$36,0))</f>
        <v/>
      </c>
      <c r="L2512" s="23">
        <f>J2512+K2512</f>
        <v/>
      </c>
      <c r="M2512" s="23">
        <f>MIN(L2512,Settings!$C$25)</f>
        <v/>
      </c>
      <c r="N2512" s="23">
        <f>IF(B2512="IT",L2512*Settings!$C$11+L2512*Settings!$C$12,M2512*Settings!$C$16+M2512*Settings!$C$17+L2512*Settings!$C$18+L2512*Settings!$C$19+L2512*Settings!$C$20+L2512*Settings!$C$21*Settings!$C$22)</f>
        <v/>
      </c>
      <c r="O2512" s="23">
        <f>IF(B2512="IT",J2512/Settings!$C$13,0)</f>
        <v/>
      </c>
      <c r="P2512" s="23">
        <f>L2512+N2512+O2512</f>
        <v/>
      </c>
    </row>
    <row r="2513">
      <c r="A2513" s="5" t="inlineStr">
        <is>
          <t>E03877</t>
        </is>
      </c>
      <c r="B2513" s="5" t="inlineStr">
        <is>
          <t>PL</t>
        </is>
      </c>
      <c r="C2513" s="5" t="inlineStr">
        <is>
          <t>Operations</t>
        </is>
      </c>
      <c r="D2513" s="5" t="inlineStr">
        <is>
          <t>L1</t>
        </is>
      </c>
      <c r="E2513" s="5" t="n">
        <v>1</v>
      </c>
      <c r="F2513" s="5" t="n">
        <v>21450</v>
      </c>
      <c r="G2513" s="41" t="n">
        <v>45444</v>
      </c>
      <c r="H2513" s="41" t="n"/>
      <c r="I2513" s="42">
        <f>IF(H2513="",DATE(2099,12,31),H2513)</f>
        <v/>
      </c>
      <c r="J2513" s="23">
        <f>F2513*E2513</f>
        <v/>
      </c>
      <c r="K2513" s="23">
        <f>J2513*INDEX(Settings!$C$31:$C$36,MATCH(D2513,Settings!$B$31:$B$36,0))</f>
        <v/>
      </c>
      <c r="L2513" s="23">
        <f>J2513+K2513</f>
        <v/>
      </c>
      <c r="M2513" s="23">
        <f>MIN(L2513,Settings!$C$25)</f>
        <v/>
      </c>
      <c r="N2513" s="23">
        <f>IF(B2513="IT",L2513*Settings!$C$11+L2513*Settings!$C$12,M2513*Settings!$C$16+M2513*Settings!$C$17+L2513*Settings!$C$18+L2513*Settings!$C$19+L2513*Settings!$C$20+L2513*Settings!$C$21*Settings!$C$22)</f>
        <v/>
      </c>
      <c r="O2513" s="23">
        <f>IF(B2513="IT",J2513/Settings!$C$13,0)</f>
        <v/>
      </c>
      <c r="P2513" s="23">
        <f>L2513+N2513+O2513</f>
        <v/>
      </c>
    </row>
    <row r="2514">
      <c r="A2514" s="5" t="inlineStr">
        <is>
          <t>E03878</t>
        </is>
      </c>
      <c r="B2514" s="5" t="inlineStr">
        <is>
          <t>PL</t>
        </is>
      </c>
      <c r="C2514" s="5" t="inlineStr">
        <is>
          <t>Tech</t>
        </is>
      </c>
      <c r="D2514" s="5" t="inlineStr">
        <is>
          <t>L2</t>
        </is>
      </c>
      <c r="E2514" s="5" t="n">
        <v>0.8</v>
      </c>
      <c r="F2514" s="5" t="n">
        <v>31900</v>
      </c>
      <c r="G2514" s="41" t="n">
        <v>45708</v>
      </c>
      <c r="H2514" s="41" t="n"/>
      <c r="I2514" s="42">
        <f>IF(H2514="",DATE(2099,12,31),H2514)</f>
        <v/>
      </c>
      <c r="J2514" s="23">
        <f>F2514*E2514</f>
        <v/>
      </c>
      <c r="K2514" s="23">
        <f>J2514*INDEX(Settings!$C$31:$C$36,MATCH(D2514,Settings!$B$31:$B$36,0))</f>
        <v/>
      </c>
      <c r="L2514" s="23">
        <f>J2514+K2514</f>
        <v/>
      </c>
      <c r="M2514" s="23">
        <f>MIN(L2514,Settings!$C$25)</f>
        <v/>
      </c>
      <c r="N2514" s="23">
        <f>IF(B2514="IT",L2514*Settings!$C$11+L2514*Settings!$C$12,M2514*Settings!$C$16+M2514*Settings!$C$17+L2514*Settings!$C$18+L2514*Settings!$C$19+L2514*Settings!$C$20+L2514*Settings!$C$21*Settings!$C$22)</f>
        <v/>
      </c>
      <c r="O2514" s="23">
        <f>IF(B2514="IT",J2514/Settings!$C$13,0)</f>
        <v/>
      </c>
      <c r="P2514" s="23">
        <f>L2514+N2514+O2514</f>
        <v/>
      </c>
    </row>
    <row r="2515">
      <c r="A2515" s="5" t="inlineStr">
        <is>
          <t>E03879</t>
        </is>
      </c>
      <c r="B2515" s="5" t="inlineStr">
        <is>
          <t>IT</t>
        </is>
      </c>
      <c r="C2515" s="5" t="inlineStr">
        <is>
          <t>Operations</t>
        </is>
      </c>
      <c r="D2515" s="5" t="inlineStr">
        <is>
          <t>L4</t>
        </is>
      </c>
      <c r="E2515" s="5" t="n">
        <v>0.8</v>
      </c>
      <c r="F2515" s="5" t="n">
        <v>45550</v>
      </c>
      <c r="G2515" s="41" t="n">
        <v>46072</v>
      </c>
      <c r="H2515" s="41" t="n"/>
      <c r="I2515" s="42">
        <f>IF(H2515="",DATE(2099,12,31),H2515)</f>
        <v/>
      </c>
      <c r="J2515" s="23">
        <f>F2515*E2515</f>
        <v/>
      </c>
      <c r="K2515" s="23">
        <f>J2515*INDEX(Settings!$C$31:$C$36,MATCH(D2515,Settings!$B$31:$B$36,0))</f>
        <v/>
      </c>
      <c r="L2515" s="23">
        <f>J2515+K2515</f>
        <v/>
      </c>
      <c r="M2515" s="23">
        <f>MIN(L2515,Settings!$C$25)</f>
        <v/>
      </c>
      <c r="N2515" s="23">
        <f>IF(B2515="IT",L2515*Settings!$C$11+L2515*Settings!$C$12,M2515*Settings!$C$16+M2515*Settings!$C$17+L2515*Settings!$C$18+L2515*Settings!$C$19+L2515*Settings!$C$20+L2515*Settings!$C$21*Settings!$C$22)</f>
        <v/>
      </c>
      <c r="O2515" s="23">
        <f>IF(B2515="IT",J2515/Settings!$C$13,0)</f>
        <v/>
      </c>
      <c r="P2515" s="23">
        <f>L2515+N2515+O2515</f>
        <v/>
      </c>
    </row>
    <row r="2516">
      <c r="A2516" s="5" t="inlineStr">
        <is>
          <t>E03880</t>
        </is>
      </c>
      <c r="B2516" s="5" t="inlineStr">
        <is>
          <t>PL</t>
        </is>
      </c>
      <c r="C2516" s="5" t="inlineStr">
        <is>
          <t>Operations</t>
        </is>
      </c>
      <c r="D2516" s="5" t="inlineStr">
        <is>
          <t>L1</t>
        </is>
      </c>
      <c r="E2516" s="5" t="n">
        <v>1</v>
      </c>
      <c r="F2516" s="5" t="n">
        <v>18950</v>
      </c>
      <c r="G2516" s="41" t="n">
        <v>45516</v>
      </c>
      <c r="H2516" s="41" t="n"/>
      <c r="I2516" s="42">
        <f>IF(H2516="",DATE(2099,12,31),H2516)</f>
        <v/>
      </c>
      <c r="J2516" s="23">
        <f>F2516*E2516</f>
        <v/>
      </c>
      <c r="K2516" s="23">
        <f>J2516*INDEX(Settings!$C$31:$C$36,MATCH(D2516,Settings!$B$31:$B$36,0))</f>
        <v/>
      </c>
      <c r="L2516" s="23">
        <f>J2516+K2516</f>
        <v/>
      </c>
      <c r="M2516" s="23">
        <f>MIN(L2516,Settings!$C$25)</f>
        <v/>
      </c>
      <c r="N2516" s="23">
        <f>IF(B2516="IT",L2516*Settings!$C$11+L2516*Settings!$C$12,M2516*Settings!$C$16+M2516*Settings!$C$17+L2516*Settings!$C$18+L2516*Settings!$C$19+L2516*Settings!$C$20+L2516*Settings!$C$21*Settings!$C$22)</f>
        <v/>
      </c>
      <c r="O2516" s="23">
        <f>IF(B2516="IT",J2516/Settings!$C$13,0)</f>
        <v/>
      </c>
      <c r="P2516" s="23">
        <f>L2516+N2516+O2516</f>
        <v/>
      </c>
    </row>
    <row r="2517">
      <c r="A2517" s="5" t="inlineStr">
        <is>
          <t>E03881</t>
        </is>
      </c>
      <c r="B2517" s="5" t="inlineStr">
        <is>
          <t>IT</t>
        </is>
      </c>
      <c r="C2517" s="5" t="inlineStr">
        <is>
          <t>Operations</t>
        </is>
      </c>
      <c r="D2517" s="5" t="inlineStr">
        <is>
          <t>L1</t>
        </is>
      </c>
      <c r="E2517" s="5" t="n">
        <v>1</v>
      </c>
      <c r="F2517" s="5" t="n">
        <v>23000</v>
      </c>
      <c r="G2517" s="41" t="n">
        <v>44909</v>
      </c>
      <c r="H2517" s="41" t="n"/>
      <c r="I2517" s="42">
        <f>IF(H2517="",DATE(2099,12,31),H2517)</f>
        <v/>
      </c>
      <c r="J2517" s="23">
        <f>F2517*E2517</f>
        <v/>
      </c>
      <c r="K2517" s="23">
        <f>J2517*INDEX(Settings!$C$31:$C$36,MATCH(D2517,Settings!$B$31:$B$36,0))</f>
        <v/>
      </c>
      <c r="L2517" s="23">
        <f>J2517+K2517</f>
        <v/>
      </c>
      <c r="M2517" s="23">
        <f>MIN(L2517,Settings!$C$25)</f>
        <v/>
      </c>
      <c r="N2517" s="23">
        <f>IF(B2517="IT",L2517*Settings!$C$11+L2517*Settings!$C$12,M2517*Settings!$C$16+M2517*Settings!$C$17+L2517*Settings!$C$18+L2517*Settings!$C$19+L2517*Settings!$C$20+L2517*Settings!$C$21*Settings!$C$22)</f>
        <v/>
      </c>
      <c r="O2517" s="23">
        <f>IF(B2517="IT",J2517/Settings!$C$13,0)</f>
        <v/>
      </c>
      <c r="P2517" s="23">
        <f>L2517+N2517+O2517</f>
        <v/>
      </c>
    </row>
    <row r="2518">
      <c r="A2518" s="5" t="inlineStr">
        <is>
          <t>E03882</t>
        </is>
      </c>
      <c r="B2518" s="5" t="inlineStr">
        <is>
          <t>PL</t>
        </is>
      </c>
      <c r="C2518" s="5" t="inlineStr">
        <is>
          <t>Operations</t>
        </is>
      </c>
      <c r="D2518" s="5" t="inlineStr">
        <is>
          <t>L1</t>
        </is>
      </c>
      <c r="E2518" s="5" t="n">
        <v>1</v>
      </c>
      <c r="F2518" s="5" t="n">
        <v>21450</v>
      </c>
      <c r="G2518" s="41" t="n">
        <v>42723</v>
      </c>
      <c r="H2518" s="41" t="n"/>
      <c r="I2518" s="42">
        <f>IF(H2518="",DATE(2099,12,31),H2518)</f>
        <v/>
      </c>
      <c r="J2518" s="23">
        <f>F2518*E2518</f>
        <v/>
      </c>
      <c r="K2518" s="23">
        <f>J2518*INDEX(Settings!$C$31:$C$36,MATCH(D2518,Settings!$B$31:$B$36,0))</f>
        <v/>
      </c>
      <c r="L2518" s="23">
        <f>J2518+K2518</f>
        <v/>
      </c>
      <c r="M2518" s="23">
        <f>MIN(L2518,Settings!$C$25)</f>
        <v/>
      </c>
      <c r="N2518" s="23">
        <f>IF(B2518="IT",L2518*Settings!$C$11+L2518*Settings!$C$12,M2518*Settings!$C$16+M2518*Settings!$C$17+L2518*Settings!$C$18+L2518*Settings!$C$19+L2518*Settings!$C$20+L2518*Settings!$C$21*Settings!$C$22)</f>
        <v/>
      </c>
      <c r="O2518" s="23">
        <f>IF(B2518="IT",J2518/Settings!$C$13,0)</f>
        <v/>
      </c>
      <c r="P2518" s="23">
        <f>L2518+N2518+O2518</f>
        <v/>
      </c>
    </row>
    <row r="2519">
      <c r="A2519" s="5" t="inlineStr">
        <is>
          <t>E03883</t>
        </is>
      </c>
      <c r="B2519" s="5" t="inlineStr">
        <is>
          <t>IT</t>
        </is>
      </c>
      <c r="C2519" s="5" t="inlineStr">
        <is>
          <t>Tech</t>
        </is>
      </c>
      <c r="D2519" s="5" t="inlineStr">
        <is>
          <t>L2</t>
        </is>
      </c>
      <c r="E2519" s="5" t="n">
        <v>1</v>
      </c>
      <c r="F2519" s="5" t="n">
        <v>41950</v>
      </c>
      <c r="G2519" s="41" t="n">
        <v>45673</v>
      </c>
      <c r="H2519" s="41" t="n"/>
      <c r="I2519" s="42">
        <f>IF(H2519="",DATE(2099,12,31),H2519)</f>
        <v/>
      </c>
      <c r="J2519" s="23">
        <f>F2519*E2519</f>
        <v/>
      </c>
      <c r="K2519" s="23">
        <f>J2519*INDEX(Settings!$C$31:$C$36,MATCH(D2519,Settings!$B$31:$B$36,0))</f>
        <v/>
      </c>
      <c r="L2519" s="23">
        <f>J2519+K2519</f>
        <v/>
      </c>
      <c r="M2519" s="23">
        <f>MIN(L2519,Settings!$C$25)</f>
        <v/>
      </c>
      <c r="N2519" s="23">
        <f>IF(B2519="IT",L2519*Settings!$C$11+L2519*Settings!$C$12,M2519*Settings!$C$16+M2519*Settings!$C$17+L2519*Settings!$C$18+L2519*Settings!$C$19+L2519*Settings!$C$20+L2519*Settings!$C$21*Settings!$C$22)</f>
        <v/>
      </c>
      <c r="O2519" s="23">
        <f>IF(B2519="IT",J2519/Settings!$C$13,0)</f>
        <v/>
      </c>
      <c r="P2519" s="23">
        <f>L2519+N2519+O2519</f>
        <v/>
      </c>
    </row>
    <row r="2520">
      <c r="A2520" s="5" t="inlineStr">
        <is>
          <t>E03884</t>
        </is>
      </c>
      <c r="B2520" s="5" t="inlineStr">
        <is>
          <t>IT</t>
        </is>
      </c>
      <c r="C2520" s="5" t="inlineStr">
        <is>
          <t>Customer Service</t>
        </is>
      </c>
      <c r="D2520" s="5" t="inlineStr">
        <is>
          <t>L4</t>
        </is>
      </c>
      <c r="E2520" s="5" t="n">
        <v>1</v>
      </c>
      <c r="F2520" s="5" t="n">
        <v>41800</v>
      </c>
      <c r="G2520" s="41" t="n">
        <v>45827</v>
      </c>
      <c r="H2520" s="41" t="n"/>
      <c r="I2520" s="42">
        <f>IF(H2520="",DATE(2099,12,31),H2520)</f>
        <v/>
      </c>
      <c r="J2520" s="23">
        <f>F2520*E2520</f>
        <v/>
      </c>
      <c r="K2520" s="23">
        <f>J2520*INDEX(Settings!$C$31:$C$36,MATCH(D2520,Settings!$B$31:$B$36,0))</f>
        <v/>
      </c>
      <c r="L2520" s="23">
        <f>J2520+K2520</f>
        <v/>
      </c>
      <c r="M2520" s="23">
        <f>MIN(L2520,Settings!$C$25)</f>
        <v/>
      </c>
      <c r="N2520" s="23">
        <f>IF(B2520="IT",L2520*Settings!$C$11+L2520*Settings!$C$12,M2520*Settings!$C$16+M2520*Settings!$C$17+L2520*Settings!$C$18+L2520*Settings!$C$19+L2520*Settings!$C$20+L2520*Settings!$C$21*Settings!$C$22)</f>
        <v/>
      </c>
      <c r="O2520" s="23">
        <f>IF(B2520="IT",J2520/Settings!$C$13,0)</f>
        <v/>
      </c>
      <c r="P2520" s="23">
        <f>L2520+N2520+O2520</f>
        <v/>
      </c>
    </row>
    <row r="2521">
      <c r="A2521" s="5" t="inlineStr">
        <is>
          <t>E03885</t>
        </is>
      </c>
      <c r="B2521" s="5" t="inlineStr">
        <is>
          <t>PL</t>
        </is>
      </c>
      <c r="C2521" s="5" t="inlineStr">
        <is>
          <t>HR</t>
        </is>
      </c>
      <c r="D2521" s="5" t="inlineStr">
        <is>
          <t>L4</t>
        </is>
      </c>
      <c r="E2521" s="5" t="n">
        <v>1</v>
      </c>
      <c r="F2521" s="5" t="n">
        <v>47450</v>
      </c>
      <c r="G2521" s="41" t="n">
        <v>45004</v>
      </c>
      <c r="H2521" s="41" t="n"/>
      <c r="I2521" s="42">
        <f>IF(H2521="",DATE(2099,12,31),H2521)</f>
        <v/>
      </c>
      <c r="J2521" s="23">
        <f>F2521*E2521</f>
        <v/>
      </c>
      <c r="K2521" s="23">
        <f>J2521*INDEX(Settings!$C$31:$C$36,MATCH(D2521,Settings!$B$31:$B$36,0))</f>
        <v/>
      </c>
      <c r="L2521" s="23">
        <f>J2521+K2521</f>
        <v/>
      </c>
      <c r="M2521" s="23">
        <f>MIN(L2521,Settings!$C$25)</f>
        <v/>
      </c>
      <c r="N2521" s="23">
        <f>IF(B2521="IT",L2521*Settings!$C$11+L2521*Settings!$C$12,M2521*Settings!$C$16+M2521*Settings!$C$17+L2521*Settings!$C$18+L2521*Settings!$C$19+L2521*Settings!$C$20+L2521*Settings!$C$21*Settings!$C$22)</f>
        <v/>
      </c>
      <c r="O2521" s="23">
        <f>IF(B2521="IT",J2521/Settings!$C$13,0)</f>
        <v/>
      </c>
      <c r="P2521" s="23">
        <f>L2521+N2521+O2521</f>
        <v/>
      </c>
    </row>
    <row r="2522">
      <c r="A2522" s="5" t="inlineStr">
        <is>
          <t>E03886</t>
        </is>
      </c>
      <c r="B2522" s="5" t="inlineStr">
        <is>
          <t>PL</t>
        </is>
      </c>
      <c r="C2522" s="5" t="inlineStr">
        <is>
          <t>Customer Service</t>
        </is>
      </c>
      <c r="D2522" s="5" t="inlineStr">
        <is>
          <t>L2</t>
        </is>
      </c>
      <c r="E2522" s="5" t="n">
        <v>1</v>
      </c>
      <c r="F2522" s="5" t="n">
        <v>20100</v>
      </c>
      <c r="G2522" s="41" t="n">
        <v>45824</v>
      </c>
      <c r="H2522" s="41" t="n"/>
      <c r="I2522" s="42">
        <f>IF(H2522="",DATE(2099,12,31),H2522)</f>
        <v/>
      </c>
      <c r="J2522" s="23">
        <f>F2522*E2522</f>
        <v/>
      </c>
      <c r="K2522" s="23">
        <f>J2522*INDEX(Settings!$C$31:$C$36,MATCH(D2522,Settings!$B$31:$B$36,0))</f>
        <v/>
      </c>
      <c r="L2522" s="23">
        <f>J2522+K2522</f>
        <v/>
      </c>
      <c r="M2522" s="23">
        <f>MIN(L2522,Settings!$C$25)</f>
        <v/>
      </c>
      <c r="N2522" s="23">
        <f>IF(B2522="IT",L2522*Settings!$C$11+L2522*Settings!$C$12,M2522*Settings!$C$16+M2522*Settings!$C$17+L2522*Settings!$C$18+L2522*Settings!$C$19+L2522*Settings!$C$20+L2522*Settings!$C$21*Settings!$C$22)</f>
        <v/>
      </c>
      <c r="O2522" s="23">
        <f>IF(B2522="IT",J2522/Settings!$C$13,0)</f>
        <v/>
      </c>
      <c r="P2522" s="23">
        <f>L2522+N2522+O2522</f>
        <v/>
      </c>
    </row>
    <row r="2523">
      <c r="A2523" s="5" t="inlineStr">
        <is>
          <t>E03887</t>
        </is>
      </c>
      <c r="B2523" s="5" t="inlineStr">
        <is>
          <t>PL</t>
        </is>
      </c>
      <c r="C2523" s="5" t="inlineStr">
        <is>
          <t>Tech</t>
        </is>
      </c>
      <c r="D2523" s="5" t="inlineStr">
        <is>
          <t>L1</t>
        </is>
      </c>
      <c r="E2523" s="5" t="n">
        <v>1</v>
      </c>
      <c r="F2523" s="5" t="n">
        <v>22050</v>
      </c>
      <c r="G2523" s="41" t="n">
        <v>41990</v>
      </c>
      <c r="H2523" s="41" t="n"/>
      <c r="I2523" s="42">
        <f>IF(H2523="",DATE(2099,12,31),H2523)</f>
        <v/>
      </c>
      <c r="J2523" s="23">
        <f>F2523*E2523</f>
        <v/>
      </c>
      <c r="K2523" s="23">
        <f>J2523*INDEX(Settings!$C$31:$C$36,MATCH(D2523,Settings!$B$31:$B$36,0))</f>
        <v/>
      </c>
      <c r="L2523" s="23">
        <f>J2523+K2523</f>
        <v/>
      </c>
      <c r="M2523" s="23">
        <f>MIN(L2523,Settings!$C$25)</f>
        <v/>
      </c>
      <c r="N2523" s="23">
        <f>IF(B2523="IT",L2523*Settings!$C$11+L2523*Settings!$C$12,M2523*Settings!$C$16+M2523*Settings!$C$17+L2523*Settings!$C$18+L2523*Settings!$C$19+L2523*Settings!$C$20+L2523*Settings!$C$21*Settings!$C$22)</f>
        <v/>
      </c>
      <c r="O2523" s="23">
        <f>IF(B2523="IT",J2523/Settings!$C$13,0)</f>
        <v/>
      </c>
      <c r="P2523" s="23">
        <f>L2523+N2523+O2523</f>
        <v/>
      </c>
    </row>
    <row r="2524">
      <c r="A2524" s="5" t="inlineStr">
        <is>
          <t>E03888</t>
        </is>
      </c>
      <c r="B2524" s="5" t="inlineStr">
        <is>
          <t>IT</t>
        </is>
      </c>
      <c r="C2524" s="5" t="inlineStr">
        <is>
          <t>HR</t>
        </is>
      </c>
      <c r="D2524" s="5" t="inlineStr">
        <is>
          <t>L1</t>
        </is>
      </c>
      <c r="E2524" s="5" t="n">
        <v>1</v>
      </c>
      <c r="F2524" s="5" t="n">
        <v>24200</v>
      </c>
      <c r="G2524" s="41" t="n">
        <v>42389</v>
      </c>
      <c r="H2524" s="41" t="n"/>
      <c r="I2524" s="42">
        <f>IF(H2524="",DATE(2099,12,31),H2524)</f>
        <v/>
      </c>
      <c r="J2524" s="23">
        <f>F2524*E2524</f>
        <v/>
      </c>
      <c r="K2524" s="23">
        <f>J2524*INDEX(Settings!$C$31:$C$36,MATCH(D2524,Settings!$B$31:$B$36,0))</f>
        <v/>
      </c>
      <c r="L2524" s="23">
        <f>J2524+K2524</f>
        <v/>
      </c>
      <c r="M2524" s="23">
        <f>MIN(L2524,Settings!$C$25)</f>
        <v/>
      </c>
      <c r="N2524" s="23">
        <f>IF(B2524="IT",L2524*Settings!$C$11+L2524*Settings!$C$12,M2524*Settings!$C$16+M2524*Settings!$C$17+L2524*Settings!$C$18+L2524*Settings!$C$19+L2524*Settings!$C$20+L2524*Settings!$C$21*Settings!$C$22)</f>
        <v/>
      </c>
      <c r="O2524" s="23">
        <f>IF(B2524="IT",J2524/Settings!$C$13,0)</f>
        <v/>
      </c>
      <c r="P2524" s="23">
        <f>L2524+N2524+O2524</f>
        <v/>
      </c>
    </row>
    <row r="2525">
      <c r="A2525" s="5" t="inlineStr">
        <is>
          <t>E03890</t>
        </is>
      </c>
      <c r="B2525" s="5" t="inlineStr">
        <is>
          <t>IT</t>
        </is>
      </c>
      <c r="C2525" s="5" t="inlineStr">
        <is>
          <t>Customer Service</t>
        </is>
      </c>
      <c r="D2525" s="5" t="inlineStr">
        <is>
          <t>L1</t>
        </is>
      </c>
      <c r="E2525" s="5" t="n">
        <v>1</v>
      </c>
      <c r="F2525" s="5" t="n">
        <v>21950</v>
      </c>
      <c r="G2525" s="41" t="n">
        <v>42501</v>
      </c>
      <c r="H2525" s="41" t="n"/>
      <c r="I2525" s="42">
        <f>IF(H2525="",DATE(2099,12,31),H2525)</f>
        <v/>
      </c>
      <c r="J2525" s="23">
        <f>F2525*E2525</f>
        <v/>
      </c>
      <c r="K2525" s="23">
        <f>J2525*INDEX(Settings!$C$31:$C$36,MATCH(D2525,Settings!$B$31:$B$36,0))</f>
        <v/>
      </c>
      <c r="L2525" s="23">
        <f>J2525+K2525</f>
        <v/>
      </c>
      <c r="M2525" s="23">
        <f>MIN(L2525,Settings!$C$25)</f>
        <v/>
      </c>
      <c r="N2525" s="23">
        <f>IF(B2525="IT",L2525*Settings!$C$11+L2525*Settings!$C$12,M2525*Settings!$C$16+M2525*Settings!$C$17+L2525*Settings!$C$18+L2525*Settings!$C$19+L2525*Settings!$C$20+L2525*Settings!$C$21*Settings!$C$22)</f>
        <v/>
      </c>
      <c r="O2525" s="23">
        <f>IF(B2525="IT",J2525/Settings!$C$13,0)</f>
        <v/>
      </c>
      <c r="P2525" s="23">
        <f>L2525+N2525+O2525</f>
        <v/>
      </c>
    </row>
    <row r="2526">
      <c r="A2526" s="5" t="inlineStr">
        <is>
          <t>E03892</t>
        </is>
      </c>
      <c r="B2526" s="5" t="inlineStr">
        <is>
          <t>PL</t>
        </is>
      </c>
      <c r="C2526" s="5" t="inlineStr">
        <is>
          <t>Tech</t>
        </is>
      </c>
      <c r="D2526" s="5" t="inlineStr">
        <is>
          <t>L1</t>
        </is>
      </c>
      <c r="E2526" s="5" t="n">
        <v>1</v>
      </c>
      <c r="F2526" s="5" t="n">
        <v>24600</v>
      </c>
      <c r="G2526" s="41" t="n">
        <v>45784</v>
      </c>
      <c r="H2526" s="41" t="n"/>
      <c r="I2526" s="42">
        <f>IF(H2526="",DATE(2099,12,31),H2526)</f>
        <v/>
      </c>
      <c r="J2526" s="23">
        <f>F2526*E2526</f>
        <v/>
      </c>
      <c r="K2526" s="23">
        <f>J2526*INDEX(Settings!$C$31:$C$36,MATCH(D2526,Settings!$B$31:$B$36,0))</f>
        <v/>
      </c>
      <c r="L2526" s="23">
        <f>J2526+K2526</f>
        <v/>
      </c>
      <c r="M2526" s="23">
        <f>MIN(L2526,Settings!$C$25)</f>
        <v/>
      </c>
      <c r="N2526" s="23">
        <f>IF(B2526="IT",L2526*Settings!$C$11+L2526*Settings!$C$12,M2526*Settings!$C$16+M2526*Settings!$C$17+L2526*Settings!$C$18+L2526*Settings!$C$19+L2526*Settings!$C$20+L2526*Settings!$C$21*Settings!$C$22)</f>
        <v/>
      </c>
      <c r="O2526" s="23">
        <f>IF(B2526="IT",J2526/Settings!$C$13,0)</f>
        <v/>
      </c>
      <c r="P2526" s="23">
        <f>L2526+N2526+O2526</f>
        <v/>
      </c>
    </row>
    <row r="2527">
      <c r="A2527" s="5" t="inlineStr">
        <is>
          <t>E03895</t>
        </is>
      </c>
      <c r="B2527" s="5" t="inlineStr">
        <is>
          <t>PL</t>
        </is>
      </c>
      <c r="C2527" s="5" t="inlineStr">
        <is>
          <t>Operations</t>
        </is>
      </c>
      <c r="D2527" s="5" t="inlineStr">
        <is>
          <t>L6</t>
        </is>
      </c>
      <c r="E2527" s="5" t="n">
        <v>1</v>
      </c>
      <c r="F2527" s="5" t="n">
        <v>68800</v>
      </c>
      <c r="G2527" s="41" t="n">
        <v>46179</v>
      </c>
      <c r="H2527" s="41" t="n"/>
      <c r="I2527" s="42">
        <f>IF(H2527="",DATE(2099,12,31),H2527)</f>
        <v/>
      </c>
      <c r="J2527" s="23">
        <f>F2527*E2527</f>
        <v/>
      </c>
      <c r="K2527" s="23">
        <f>J2527*INDEX(Settings!$C$31:$C$36,MATCH(D2527,Settings!$B$31:$B$36,0))</f>
        <v/>
      </c>
      <c r="L2527" s="23">
        <f>J2527+K2527</f>
        <v/>
      </c>
      <c r="M2527" s="23">
        <f>MIN(L2527,Settings!$C$25)</f>
        <v/>
      </c>
      <c r="N2527" s="23">
        <f>IF(B2527="IT",L2527*Settings!$C$11+L2527*Settings!$C$12,M2527*Settings!$C$16+M2527*Settings!$C$17+L2527*Settings!$C$18+L2527*Settings!$C$19+L2527*Settings!$C$20+L2527*Settings!$C$21*Settings!$C$22)</f>
        <v/>
      </c>
      <c r="O2527" s="23">
        <f>IF(B2527="IT",J2527/Settings!$C$13,0)</f>
        <v/>
      </c>
      <c r="P2527" s="23">
        <f>L2527+N2527+O2527</f>
        <v/>
      </c>
    </row>
    <row r="2528">
      <c r="A2528" s="5" t="inlineStr">
        <is>
          <t>E03896</t>
        </is>
      </c>
      <c r="B2528" s="5" t="inlineStr">
        <is>
          <t>IT</t>
        </is>
      </c>
      <c r="C2528" s="5" t="inlineStr">
        <is>
          <t>Finance</t>
        </is>
      </c>
      <c r="D2528" s="5" t="inlineStr">
        <is>
          <t>L3</t>
        </is>
      </c>
      <c r="E2528" s="5" t="n">
        <v>1</v>
      </c>
      <c r="F2528" s="5" t="n">
        <v>44350</v>
      </c>
      <c r="G2528" s="41" t="n">
        <v>42212</v>
      </c>
      <c r="H2528" s="41" t="n"/>
      <c r="I2528" s="42">
        <f>IF(H2528="",DATE(2099,12,31),H2528)</f>
        <v/>
      </c>
      <c r="J2528" s="23">
        <f>F2528*E2528</f>
        <v/>
      </c>
      <c r="K2528" s="23">
        <f>J2528*INDEX(Settings!$C$31:$C$36,MATCH(D2528,Settings!$B$31:$B$36,0))</f>
        <v/>
      </c>
      <c r="L2528" s="23">
        <f>J2528+K2528</f>
        <v/>
      </c>
      <c r="M2528" s="23">
        <f>MIN(L2528,Settings!$C$25)</f>
        <v/>
      </c>
      <c r="N2528" s="23">
        <f>IF(B2528="IT",L2528*Settings!$C$11+L2528*Settings!$C$12,M2528*Settings!$C$16+M2528*Settings!$C$17+L2528*Settings!$C$18+L2528*Settings!$C$19+L2528*Settings!$C$20+L2528*Settings!$C$21*Settings!$C$22)</f>
        <v/>
      </c>
      <c r="O2528" s="23">
        <f>IF(B2528="IT",J2528/Settings!$C$13,0)</f>
        <v/>
      </c>
      <c r="P2528" s="23">
        <f>L2528+N2528+O2528</f>
        <v/>
      </c>
    </row>
    <row r="2529">
      <c r="A2529" s="5" t="inlineStr">
        <is>
          <t>E03897</t>
        </is>
      </c>
      <c r="B2529" s="5" t="inlineStr">
        <is>
          <t>IT</t>
        </is>
      </c>
      <c r="C2529" s="5" t="inlineStr">
        <is>
          <t>Customer Service</t>
        </is>
      </c>
      <c r="D2529" s="5" t="inlineStr">
        <is>
          <t>L4</t>
        </is>
      </c>
      <c r="E2529" s="5" t="n">
        <v>1</v>
      </c>
      <c r="F2529" s="5" t="n">
        <v>51000</v>
      </c>
      <c r="G2529" s="41" t="n">
        <v>42479</v>
      </c>
      <c r="H2529" s="41" t="n"/>
      <c r="I2529" s="42">
        <f>IF(H2529="",DATE(2099,12,31),H2529)</f>
        <v/>
      </c>
      <c r="J2529" s="23">
        <f>F2529*E2529</f>
        <v/>
      </c>
      <c r="K2529" s="23">
        <f>J2529*INDEX(Settings!$C$31:$C$36,MATCH(D2529,Settings!$B$31:$B$36,0))</f>
        <v/>
      </c>
      <c r="L2529" s="23">
        <f>J2529+K2529</f>
        <v/>
      </c>
      <c r="M2529" s="23">
        <f>MIN(L2529,Settings!$C$25)</f>
        <v/>
      </c>
      <c r="N2529" s="23">
        <f>IF(B2529="IT",L2529*Settings!$C$11+L2529*Settings!$C$12,M2529*Settings!$C$16+M2529*Settings!$C$17+L2529*Settings!$C$18+L2529*Settings!$C$19+L2529*Settings!$C$20+L2529*Settings!$C$21*Settings!$C$22)</f>
        <v/>
      </c>
      <c r="O2529" s="23">
        <f>IF(B2529="IT",J2529/Settings!$C$13,0)</f>
        <v/>
      </c>
      <c r="P2529" s="23">
        <f>L2529+N2529+O2529</f>
        <v/>
      </c>
    </row>
    <row r="2530">
      <c r="A2530" s="5" t="inlineStr">
        <is>
          <t>E03898</t>
        </is>
      </c>
      <c r="B2530" s="5" t="inlineStr">
        <is>
          <t>IT</t>
        </is>
      </c>
      <c r="C2530" s="5" t="inlineStr">
        <is>
          <t>Tech</t>
        </is>
      </c>
      <c r="D2530" s="5" t="inlineStr">
        <is>
          <t>L3</t>
        </is>
      </c>
      <c r="E2530" s="5" t="n">
        <v>1</v>
      </c>
      <c r="F2530" s="5" t="n">
        <v>55250</v>
      </c>
      <c r="G2530" s="41" t="n">
        <v>44998</v>
      </c>
      <c r="H2530" s="41" t="n"/>
      <c r="I2530" s="42">
        <f>IF(H2530="",DATE(2099,12,31),H2530)</f>
        <v/>
      </c>
      <c r="J2530" s="23">
        <f>F2530*E2530</f>
        <v/>
      </c>
      <c r="K2530" s="23">
        <f>J2530*INDEX(Settings!$C$31:$C$36,MATCH(D2530,Settings!$B$31:$B$36,0))</f>
        <v/>
      </c>
      <c r="L2530" s="23">
        <f>J2530+K2530</f>
        <v/>
      </c>
      <c r="M2530" s="23">
        <f>MIN(L2530,Settings!$C$25)</f>
        <v/>
      </c>
      <c r="N2530" s="23">
        <f>IF(B2530="IT",L2530*Settings!$C$11+L2530*Settings!$C$12,M2530*Settings!$C$16+M2530*Settings!$C$17+L2530*Settings!$C$18+L2530*Settings!$C$19+L2530*Settings!$C$20+L2530*Settings!$C$21*Settings!$C$22)</f>
        <v/>
      </c>
      <c r="O2530" s="23">
        <f>IF(B2530="IT",J2530/Settings!$C$13,0)</f>
        <v/>
      </c>
      <c r="P2530" s="23">
        <f>L2530+N2530+O2530</f>
        <v/>
      </c>
    </row>
    <row r="2531">
      <c r="A2531" s="5" t="inlineStr">
        <is>
          <t>E03901</t>
        </is>
      </c>
      <c r="B2531" s="5" t="inlineStr">
        <is>
          <t>PL</t>
        </is>
      </c>
      <c r="C2531" s="5" t="inlineStr">
        <is>
          <t>Customer Service</t>
        </is>
      </c>
      <c r="D2531" s="5" t="inlineStr">
        <is>
          <t>L1</t>
        </is>
      </c>
      <c r="E2531" s="5" t="n">
        <v>1</v>
      </c>
      <c r="F2531" s="5" t="n">
        <v>18450</v>
      </c>
      <c r="G2531" s="41" t="n">
        <v>45662</v>
      </c>
      <c r="H2531" s="41" t="n"/>
      <c r="I2531" s="42">
        <f>IF(H2531="",DATE(2099,12,31),H2531)</f>
        <v/>
      </c>
      <c r="J2531" s="23">
        <f>F2531*E2531</f>
        <v/>
      </c>
      <c r="K2531" s="23">
        <f>J2531*INDEX(Settings!$C$31:$C$36,MATCH(D2531,Settings!$B$31:$B$36,0))</f>
        <v/>
      </c>
      <c r="L2531" s="23">
        <f>J2531+K2531</f>
        <v/>
      </c>
      <c r="M2531" s="23">
        <f>MIN(L2531,Settings!$C$25)</f>
        <v/>
      </c>
      <c r="N2531" s="23">
        <f>IF(B2531="IT",L2531*Settings!$C$11+L2531*Settings!$C$12,M2531*Settings!$C$16+M2531*Settings!$C$17+L2531*Settings!$C$18+L2531*Settings!$C$19+L2531*Settings!$C$20+L2531*Settings!$C$21*Settings!$C$22)</f>
        <v/>
      </c>
      <c r="O2531" s="23">
        <f>IF(B2531="IT",J2531/Settings!$C$13,0)</f>
        <v/>
      </c>
      <c r="P2531" s="23">
        <f>L2531+N2531+O2531</f>
        <v/>
      </c>
    </row>
    <row r="2532">
      <c r="A2532" s="5" t="inlineStr">
        <is>
          <t>E03902</t>
        </is>
      </c>
      <c r="B2532" s="5" t="inlineStr">
        <is>
          <t>IT</t>
        </is>
      </c>
      <c r="C2532" s="5" t="inlineStr">
        <is>
          <t>Operations</t>
        </is>
      </c>
      <c r="D2532" s="5" t="inlineStr">
        <is>
          <t>L5</t>
        </is>
      </c>
      <c r="E2532" s="5" t="n">
        <v>1</v>
      </c>
      <c r="F2532" s="5" t="n">
        <v>48600</v>
      </c>
      <c r="G2532" s="41" t="n">
        <v>45967</v>
      </c>
      <c r="H2532" s="41" t="n"/>
      <c r="I2532" s="42">
        <f>IF(H2532="",DATE(2099,12,31),H2532)</f>
        <v/>
      </c>
      <c r="J2532" s="23">
        <f>F2532*E2532</f>
        <v/>
      </c>
      <c r="K2532" s="23">
        <f>J2532*INDEX(Settings!$C$31:$C$36,MATCH(D2532,Settings!$B$31:$B$36,0))</f>
        <v/>
      </c>
      <c r="L2532" s="23">
        <f>J2532+K2532</f>
        <v/>
      </c>
      <c r="M2532" s="23">
        <f>MIN(L2532,Settings!$C$25)</f>
        <v/>
      </c>
      <c r="N2532" s="23">
        <f>IF(B2532="IT",L2532*Settings!$C$11+L2532*Settings!$C$12,M2532*Settings!$C$16+M2532*Settings!$C$17+L2532*Settings!$C$18+L2532*Settings!$C$19+L2532*Settings!$C$20+L2532*Settings!$C$21*Settings!$C$22)</f>
        <v/>
      </c>
      <c r="O2532" s="23">
        <f>IF(B2532="IT",J2532/Settings!$C$13,0)</f>
        <v/>
      </c>
      <c r="P2532" s="23">
        <f>L2532+N2532+O2532</f>
        <v/>
      </c>
    </row>
    <row r="2533">
      <c r="A2533" s="5" t="inlineStr">
        <is>
          <t>E03903</t>
        </is>
      </c>
      <c r="B2533" s="5" t="inlineStr">
        <is>
          <t>PL</t>
        </is>
      </c>
      <c r="C2533" s="5" t="inlineStr">
        <is>
          <t>HR</t>
        </is>
      </c>
      <c r="D2533" s="5" t="inlineStr">
        <is>
          <t>L1</t>
        </is>
      </c>
      <c r="E2533" s="5" t="n">
        <v>1</v>
      </c>
      <c r="F2533" s="5" t="n">
        <v>19900</v>
      </c>
      <c r="G2533" s="41" t="n">
        <v>45785</v>
      </c>
      <c r="H2533" s="41" t="n">
        <v>45920</v>
      </c>
      <c r="I2533" s="42">
        <f>IF(H2533="",DATE(2099,12,31),H2533)</f>
        <v/>
      </c>
      <c r="J2533" s="23">
        <f>F2533*E2533</f>
        <v/>
      </c>
      <c r="K2533" s="23">
        <f>J2533*INDEX(Settings!$C$31:$C$36,MATCH(D2533,Settings!$B$31:$B$36,0))</f>
        <v/>
      </c>
      <c r="L2533" s="23">
        <f>J2533+K2533</f>
        <v/>
      </c>
      <c r="M2533" s="23">
        <f>MIN(L2533,Settings!$C$25)</f>
        <v/>
      </c>
      <c r="N2533" s="23">
        <f>IF(B2533="IT",L2533*Settings!$C$11+L2533*Settings!$C$12,M2533*Settings!$C$16+M2533*Settings!$C$17+L2533*Settings!$C$18+L2533*Settings!$C$19+L2533*Settings!$C$20+L2533*Settings!$C$21*Settings!$C$22)</f>
        <v/>
      </c>
      <c r="O2533" s="23">
        <f>IF(B2533="IT",J2533/Settings!$C$13,0)</f>
        <v/>
      </c>
      <c r="P2533" s="23">
        <f>L2533+N2533+O2533</f>
        <v/>
      </c>
    </row>
    <row r="2534">
      <c r="A2534" s="5" t="inlineStr">
        <is>
          <t>E03904</t>
        </is>
      </c>
      <c r="B2534" s="5" t="inlineStr">
        <is>
          <t>PL</t>
        </is>
      </c>
      <c r="C2534" s="5" t="inlineStr">
        <is>
          <t>Tech</t>
        </is>
      </c>
      <c r="D2534" s="5" t="inlineStr">
        <is>
          <t>L3</t>
        </is>
      </c>
      <c r="E2534" s="5" t="n">
        <v>1</v>
      </c>
      <c r="F2534" s="5" t="n">
        <v>38450</v>
      </c>
      <c r="G2534" s="41" t="n">
        <v>41811</v>
      </c>
      <c r="H2534" s="41" t="n"/>
      <c r="I2534" s="42">
        <f>IF(H2534="",DATE(2099,12,31),H2534)</f>
        <v/>
      </c>
      <c r="J2534" s="23">
        <f>F2534*E2534</f>
        <v/>
      </c>
      <c r="K2534" s="23">
        <f>J2534*INDEX(Settings!$C$31:$C$36,MATCH(D2534,Settings!$B$31:$B$36,0))</f>
        <v/>
      </c>
      <c r="L2534" s="23">
        <f>J2534+K2534</f>
        <v/>
      </c>
      <c r="M2534" s="23">
        <f>MIN(L2534,Settings!$C$25)</f>
        <v/>
      </c>
      <c r="N2534" s="23">
        <f>IF(B2534="IT",L2534*Settings!$C$11+L2534*Settings!$C$12,M2534*Settings!$C$16+M2534*Settings!$C$17+L2534*Settings!$C$18+L2534*Settings!$C$19+L2534*Settings!$C$20+L2534*Settings!$C$21*Settings!$C$22)</f>
        <v/>
      </c>
      <c r="O2534" s="23">
        <f>IF(B2534="IT",J2534/Settings!$C$13,0)</f>
        <v/>
      </c>
      <c r="P2534" s="23">
        <f>L2534+N2534+O2534</f>
        <v/>
      </c>
    </row>
    <row r="2535">
      <c r="A2535" s="5" t="inlineStr">
        <is>
          <t>E03905</t>
        </is>
      </c>
      <c r="B2535" s="5" t="inlineStr">
        <is>
          <t>PL</t>
        </is>
      </c>
      <c r="C2535" s="5" t="inlineStr">
        <is>
          <t>Sales</t>
        </is>
      </c>
      <c r="D2535" s="5" t="inlineStr">
        <is>
          <t>L4</t>
        </is>
      </c>
      <c r="E2535" s="5" t="n">
        <v>1</v>
      </c>
      <c r="F2535" s="5" t="n">
        <v>44500</v>
      </c>
      <c r="G2535" s="41" t="n">
        <v>44716</v>
      </c>
      <c r="H2535" s="41" t="n"/>
      <c r="I2535" s="42">
        <f>IF(H2535="",DATE(2099,12,31),H2535)</f>
        <v/>
      </c>
      <c r="J2535" s="23">
        <f>F2535*E2535</f>
        <v/>
      </c>
      <c r="K2535" s="23">
        <f>J2535*INDEX(Settings!$C$31:$C$36,MATCH(D2535,Settings!$B$31:$B$36,0))</f>
        <v/>
      </c>
      <c r="L2535" s="23">
        <f>J2535+K2535</f>
        <v/>
      </c>
      <c r="M2535" s="23">
        <f>MIN(L2535,Settings!$C$25)</f>
        <v/>
      </c>
      <c r="N2535" s="23">
        <f>IF(B2535="IT",L2535*Settings!$C$11+L2535*Settings!$C$12,M2535*Settings!$C$16+M2535*Settings!$C$17+L2535*Settings!$C$18+L2535*Settings!$C$19+L2535*Settings!$C$20+L2535*Settings!$C$21*Settings!$C$22)</f>
        <v/>
      </c>
      <c r="O2535" s="23">
        <f>IF(B2535="IT",J2535/Settings!$C$13,0)</f>
        <v/>
      </c>
      <c r="P2535" s="23">
        <f>L2535+N2535+O2535</f>
        <v/>
      </c>
    </row>
    <row r="2536">
      <c r="A2536" s="5" t="inlineStr">
        <is>
          <t>E03908</t>
        </is>
      </c>
      <c r="B2536" s="5" t="inlineStr">
        <is>
          <t>PL</t>
        </is>
      </c>
      <c r="C2536" s="5" t="inlineStr">
        <is>
          <t>Customer Service</t>
        </is>
      </c>
      <c r="D2536" s="5" t="inlineStr">
        <is>
          <t>L2</t>
        </is>
      </c>
      <c r="E2536" s="5" t="n">
        <v>1</v>
      </c>
      <c r="F2536" s="5" t="n">
        <v>25850</v>
      </c>
      <c r="G2536" s="41" t="n">
        <v>44175</v>
      </c>
      <c r="H2536" s="41" t="n">
        <v>46095</v>
      </c>
      <c r="I2536" s="42">
        <f>IF(H2536="",DATE(2099,12,31),H2536)</f>
        <v/>
      </c>
      <c r="J2536" s="23">
        <f>F2536*E2536</f>
        <v/>
      </c>
      <c r="K2536" s="23">
        <f>J2536*INDEX(Settings!$C$31:$C$36,MATCH(D2536,Settings!$B$31:$B$36,0))</f>
        <v/>
      </c>
      <c r="L2536" s="23">
        <f>J2536+K2536</f>
        <v/>
      </c>
      <c r="M2536" s="23">
        <f>MIN(L2536,Settings!$C$25)</f>
        <v/>
      </c>
      <c r="N2536" s="23">
        <f>IF(B2536="IT",L2536*Settings!$C$11+L2536*Settings!$C$12,M2536*Settings!$C$16+M2536*Settings!$C$17+L2536*Settings!$C$18+L2536*Settings!$C$19+L2536*Settings!$C$20+L2536*Settings!$C$21*Settings!$C$22)</f>
        <v/>
      </c>
      <c r="O2536" s="23">
        <f>IF(B2536="IT",J2536/Settings!$C$13,0)</f>
        <v/>
      </c>
      <c r="P2536" s="23">
        <f>L2536+N2536+O2536</f>
        <v/>
      </c>
    </row>
    <row r="2537">
      <c r="A2537" s="5" t="inlineStr">
        <is>
          <t>E03909</t>
        </is>
      </c>
      <c r="B2537" s="5" t="inlineStr">
        <is>
          <t>IT</t>
        </is>
      </c>
      <c r="C2537" s="5" t="inlineStr">
        <is>
          <t>Tech</t>
        </is>
      </c>
      <c r="D2537" s="5" t="inlineStr">
        <is>
          <t>L2</t>
        </is>
      </c>
      <c r="E2537" s="5" t="n">
        <v>1</v>
      </c>
      <c r="F2537" s="5" t="n">
        <v>48850</v>
      </c>
      <c r="G2537" s="41" t="n">
        <v>44692</v>
      </c>
      <c r="H2537" s="41" t="n"/>
      <c r="I2537" s="42">
        <f>IF(H2537="",DATE(2099,12,31),H2537)</f>
        <v/>
      </c>
      <c r="J2537" s="23">
        <f>F2537*E2537</f>
        <v/>
      </c>
      <c r="K2537" s="23">
        <f>J2537*INDEX(Settings!$C$31:$C$36,MATCH(D2537,Settings!$B$31:$B$36,0))</f>
        <v/>
      </c>
      <c r="L2537" s="23">
        <f>J2537+K2537</f>
        <v/>
      </c>
      <c r="M2537" s="23">
        <f>MIN(L2537,Settings!$C$25)</f>
        <v/>
      </c>
      <c r="N2537" s="23">
        <f>IF(B2537="IT",L2537*Settings!$C$11+L2537*Settings!$C$12,M2537*Settings!$C$16+M2537*Settings!$C$17+L2537*Settings!$C$18+L2537*Settings!$C$19+L2537*Settings!$C$20+L2537*Settings!$C$21*Settings!$C$22)</f>
        <v/>
      </c>
      <c r="O2537" s="23">
        <f>IF(B2537="IT",J2537/Settings!$C$13,0)</f>
        <v/>
      </c>
      <c r="P2537" s="23">
        <f>L2537+N2537+O2537</f>
        <v/>
      </c>
    </row>
    <row r="2538">
      <c r="A2538" s="5" t="inlineStr">
        <is>
          <t>E03910</t>
        </is>
      </c>
      <c r="B2538" s="5" t="inlineStr">
        <is>
          <t>IT</t>
        </is>
      </c>
      <c r="C2538" s="5" t="inlineStr">
        <is>
          <t>Sales</t>
        </is>
      </c>
      <c r="D2538" s="5" t="inlineStr">
        <is>
          <t>L1</t>
        </is>
      </c>
      <c r="E2538" s="5" t="n">
        <v>0.8</v>
      </c>
      <c r="F2538" s="5" t="n">
        <v>28350</v>
      </c>
      <c r="G2538" s="41" t="n">
        <v>45374</v>
      </c>
      <c r="H2538" s="41" t="n"/>
      <c r="I2538" s="42">
        <f>IF(H2538="",DATE(2099,12,31),H2538)</f>
        <v/>
      </c>
      <c r="J2538" s="23">
        <f>F2538*E2538</f>
        <v/>
      </c>
      <c r="K2538" s="23">
        <f>J2538*INDEX(Settings!$C$31:$C$36,MATCH(D2538,Settings!$B$31:$B$36,0))</f>
        <v/>
      </c>
      <c r="L2538" s="23">
        <f>J2538+K2538</f>
        <v/>
      </c>
      <c r="M2538" s="23">
        <f>MIN(L2538,Settings!$C$25)</f>
        <v/>
      </c>
      <c r="N2538" s="23">
        <f>IF(B2538="IT",L2538*Settings!$C$11+L2538*Settings!$C$12,M2538*Settings!$C$16+M2538*Settings!$C$17+L2538*Settings!$C$18+L2538*Settings!$C$19+L2538*Settings!$C$20+L2538*Settings!$C$21*Settings!$C$22)</f>
        <v/>
      </c>
      <c r="O2538" s="23">
        <f>IF(B2538="IT",J2538/Settings!$C$13,0)</f>
        <v/>
      </c>
      <c r="P2538" s="23">
        <f>L2538+N2538+O2538</f>
        <v/>
      </c>
    </row>
    <row r="2539">
      <c r="A2539" s="5" t="inlineStr">
        <is>
          <t>E03912</t>
        </is>
      </c>
      <c r="B2539" s="5" t="inlineStr">
        <is>
          <t>PL</t>
        </is>
      </c>
      <c r="C2539" s="5" t="inlineStr">
        <is>
          <t>Tech</t>
        </is>
      </c>
      <c r="D2539" s="5" t="inlineStr">
        <is>
          <t>L2</t>
        </is>
      </c>
      <c r="E2539" s="5" t="n">
        <v>1</v>
      </c>
      <c r="F2539" s="5" t="n">
        <v>31850</v>
      </c>
      <c r="G2539" s="41" t="n">
        <v>45689</v>
      </c>
      <c r="H2539" s="41" t="n"/>
      <c r="I2539" s="42">
        <f>IF(H2539="",DATE(2099,12,31),H2539)</f>
        <v/>
      </c>
      <c r="J2539" s="23">
        <f>F2539*E2539</f>
        <v/>
      </c>
      <c r="K2539" s="23">
        <f>J2539*INDEX(Settings!$C$31:$C$36,MATCH(D2539,Settings!$B$31:$B$36,0))</f>
        <v/>
      </c>
      <c r="L2539" s="23">
        <f>J2539+K2539</f>
        <v/>
      </c>
      <c r="M2539" s="23">
        <f>MIN(L2539,Settings!$C$25)</f>
        <v/>
      </c>
      <c r="N2539" s="23">
        <f>IF(B2539="IT",L2539*Settings!$C$11+L2539*Settings!$C$12,M2539*Settings!$C$16+M2539*Settings!$C$17+L2539*Settings!$C$18+L2539*Settings!$C$19+L2539*Settings!$C$20+L2539*Settings!$C$21*Settings!$C$22)</f>
        <v/>
      </c>
      <c r="O2539" s="23">
        <f>IF(B2539="IT",J2539/Settings!$C$13,0)</f>
        <v/>
      </c>
      <c r="P2539" s="23">
        <f>L2539+N2539+O2539</f>
        <v/>
      </c>
    </row>
    <row r="2540">
      <c r="A2540" s="5" t="inlineStr">
        <is>
          <t>E03913</t>
        </is>
      </c>
      <c r="B2540" s="5" t="inlineStr">
        <is>
          <t>IT</t>
        </is>
      </c>
      <c r="C2540" s="5" t="inlineStr">
        <is>
          <t>Sales</t>
        </is>
      </c>
      <c r="D2540" s="5" t="inlineStr">
        <is>
          <t>L3</t>
        </is>
      </c>
      <c r="E2540" s="5" t="n">
        <v>1</v>
      </c>
      <c r="F2540" s="5" t="n">
        <v>47550</v>
      </c>
      <c r="G2540" s="41" t="n">
        <v>43907</v>
      </c>
      <c r="H2540" s="41" t="n"/>
      <c r="I2540" s="42">
        <f>IF(H2540="",DATE(2099,12,31),H2540)</f>
        <v/>
      </c>
      <c r="J2540" s="23">
        <f>F2540*E2540</f>
        <v/>
      </c>
      <c r="K2540" s="23">
        <f>J2540*INDEX(Settings!$C$31:$C$36,MATCH(D2540,Settings!$B$31:$B$36,0))</f>
        <v/>
      </c>
      <c r="L2540" s="23">
        <f>J2540+K2540</f>
        <v/>
      </c>
      <c r="M2540" s="23">
        <f>MIN(L2540,Settings!$C$25)</f>
        <v/>
      </c>
      <c r="N2540" s="23">
        <f>IF(B2540="IT",L2540*Settings!$C$11+L2540*Settings!$C$12,M2540*Settings!$C$16+M2540*Settings!$C$17+L2540*Settings!$C$18+L2540*Settings!$C$19+L2540*Settings!$C$20+L2540*Settings!$C$21*Settings!$C$22)</f>
        <v/>
      </c>
      <c r="O2540" s="23">
        <f>IF(B2540="IT",J2540/Settings!$C$13,0)</f>
        <v/>
      </c>
      <c r="P2540" s="23">
        <f>L2540+N2540+O2540</f>
        <v/>
      </c>
    </row>
    <row r="2541">
      <c r="A2541" s="5" t="inlineStr">
        <is>
          <t>E03915</t>
        </is>
      </c>
      <c r="B2541" s="5" t="inlineStr">
        <is>
          <t>PL</t>
        </is>
      </c>
      <c r="C2541" s="5" t="inlineStr">
        <is>
          <t>Operations</t>
        </is>
      </c>
      <c r="D2541" s="5" t="inlineStr">
        <is>
          <t>L5</t>
        </is>
      </c>
      <c r="E2541" s="5" t="n">
        <v>1</v>
      </c>
      <c r="F2541" s="5" t="n">
        <v>61050</v>
      </c>
      <c r="G2541" s="41" t="n">
        <v>45304</v>
      </c>
      <c r="H2541" s="41" t="n"/>
      <c r="I2541" s="42">
        <f>IF(H2541="",DATE(2099,12,31),H2541)</f>
        <v/>
      </c>
      <c r="J2541" s="23">
        <f>F2541*E2541</f>
        <v/>
      </c>
      <c r="K2541" s="23">
        <f>J2541*INDEX(Settings!$C$31:$C$36,MATCH(D2541,Settings!$B$31:$B$36,0))</f>
        <v/>
      </c>
      <c r="L2541" s="23">
        <f>J2541+K2541</f>
        <v/>
      </c>
      <c r="M2541" s="23">
        <f>MIN(L2541,Settings!$C$25)</f>
        <v/>
      </c>
      <c r="N2541" s="23">
        <f>IF(B2541="IT",L2541*Settings!$C$11+L2541*Settings!$C$12,M2541*Settings!$C$16+M2541*Settings!$C$17+L2541*Settings!$C$18+L2541*Settings!$C$19+L2541*Settings!$C$20+L2541*Settings!$C$21*Settings!$C$22)</f>
        <v/>
      </c>
      <c r="O2541" s="23">
        <f>IF(B2541="IT",J2541/Settings!$C$13,0)</f>
        <v/>
      </c>
      <c r="P2541" s="23">
        <f>L2541+N2541+O2541</f>
        <v/>
      </c>
    </row>
    <row r="2542">
      <c r="A2542" s="5" t="inlineStr">
        <is>
          <t>E03916</t>
        </is>
      </c>
      <c r="B2542" s="5" t="inlineStr">
        <is>
          <t>PL</t>
        </is>
      </c>
      <c r="C2542" s="5" t="inlineStr">
        <is>
          <t>Tech</t>
        </is>
      </c>
      <c r="D2542" s="5" t="inlineStr">
        <is>
          <t>L3</t>
        </is>
      </c>
      <c r="E2542" s="5" t="n">
        <v>1</v>
      </c>
      <c r="F2542" s="5" t="n">
        <v>37700</v>
      </c>
      <c r="G2542" s="41" t="n">
        <v>46025</v>
      </c>
      <c r="H2542" s="41" t="n"/>
      <c r="I2542" s="42">
        <f>IF(H2542="",DATE(2099,12,31),H2542)</f>
        <v/>
      </c>
      <c r="J2542" s="23">
        <f>F2542*E2542</f>
        <v/>
      </c>
      <c r="K2542" s="23">
        <f>J2542*INDEX(Settings!$C$31:$C$36,MATCH(D2542,Settings!$B$31:$B$36,0))</f>
        <v/>
      </c>
      <c r="L2542" s="23">
        <f>J2542+K2542</f>
        <v/>
      </c>
      <c r="M2542" s="23">
        <f>MIN(L2542,Settings!$C$25)</f>
        <v/>
      </c>
      <c r="N2542" s="23">
        <f>IF(B2542="IT",L2542*Settings!$C$11+L2542*Settings!$C$12,M2542*Settings!$C$16+M2542*Settings!$C$17+L2542*Settings!$C$18+L2542*Settings!$C$19+L2542*Settings!$C$20+L2542*Settings!$C$21*Settings!$C$22)</f>
        <v/>
      </c>
      <c r="O2542" s="23">
        <f>IF(B2542="IT",J2542/Settings!$C$13,0)</f>
        <v/>
      </c>
      <c r="P2542" s="23">
        <f>L2542+N2542+O2542</f>
        <v/>
      </c>
    </row>
    <row r="2543">
      <c r="A2543" s="5" t="inlineStr">
        <is>
          <t>E03918</t>
        </is>
      </c>
      <c r="B2543" s="5" t="inlineStr">
        <is>
          <t>IT</t>
        </is>
      </c>
      <c r="C2543" s="5" t="inlineStr">
        <is>
          <t>Finance</t>
        </is>
      </c>
      <c r="D2543" s="5" t="inlineStr">
        <is>
          <t>L1</t>
        </is>
      </c>
      <c r="E2543" s="5" t="n">
        <v>1</v>
      </c>
      <c r="F2543" s="5" t="n">
        <v>32300</v>
      </c>
      <c r="G2543" s="41" t="n">
        <v>44380</v>
      </c>
      <c r="H2543" s="41" t="n"/>
      <c r="I2543" s="42">
        <f>IF(H2543="",DATE(2099,12,31),H2543)</f>
        <v/>
      </c>
      <c r="J2543" s="23">
        <f>F2543*E2543</f>
        <v/>
      </c>
      <c r="K2543" s="23">
        <f>J2543*INDEX(Settings!$C$31:$C$36,MATCH(D2543,Settings!$B$31:$B$36,0))</f>
        <v/>
      </c>
      <c r="L2543" s="23">
        <f>J2543+K2543</f>
        <v/>
      </c>
      <c r="M2543" s="23">
        <f>MIN(L2543,Settings!$C$25)</f>
        <v/>
      </c>
      <c r="N2543" s="23">
        <f>IF(B2543="IT",L2543*Settings!$C$11+L2543*Settings!$C$12,M2543*Settings!$C$16+M2543*Settings!$C$17+L2543*Settings!$C$18+L2543*Settings!$C$19+L2543*Settings!$C$20+L2543*Settings!$C$21*Settings!$C$22)</f>
        <v/>
      </c>
      <c r="O2543" s="23">
        <f>IF(B2543="IT",J2543/Settings!$C$13,0)</f>
        <v/>
      </c>
      <c r="P2543" s="23">
        <f>L2543+N2543+O2543</f>
        <v/>
      </c>
    </row>
    <row r="2544">
      <c r="A2544" s="5" t="inlineStr">
        <is>
          <t>E03919</t>
        </is>
      </c>
      <c r="B2544" s="5" t="inlineStr">
        <is>
          <t>IT</t>
        </is>
      </c>
      <c r="C2544" s="5" t="inlineStr">
        <is>
          <t>Customer Service</t>
        </is>
      </c>
      <c r="D2544" s="5" t="inlineStr">
        <is>
          <t>L1</t>
        </is>
      </c>
      <c r="E2544" s="5" t="n">
        <v>1</v>
      </c>
      <c r="F2544" s="5" t="n">
        <v>18750</v>
      </c>
      <c r="G2544" s="41" t="n">
        <v>46045</v>
      </c>
      <c r="H2544" s="41" t="n"/>
      <c r="I2544" s="42">
        <f>IF(H2544="",DATE(2099,12,31),H2544)</f>
        <v/>
      </c>
      <c r="J2544" s="23">
        <f>F2544*E2544</f>
        <v/>
      </c>
      <c r="K2544" s="23">
        <f>J2544*INDEX(Settings!$C$31:$C$36,MATCH(D2544,Settings!$B$31:$B$36,0))</f>
        <v/>
      </c>
      <c r="L2544" s="23">
        <f>J2544+K2544</f>
        <v/>
      </c>
      <c r="M2544" s="23">
        <f>MIN(L2544,Settings!$C$25)</f>
        <v/>
      </c>
      <c r="N2544" s="23">
        <f>IF(B2544="IT",L2544*Settings!$C$11+L2544*Settings!$C$12,M2544*Settings!$C$16+M2544*Settings!$C$17+L2544*Settings!$C$18+L2544*Settings!$C$19+L2544*Settings!$C$20+L2544*Settings!$C$21*Settings!$C$22)</f>
        <v/>
      </c>
      <c r="O2544" s="23">
        <f>IF(B2544="IT",J2544/Settings!$C$13,0)</f>
        <v/>
      </c>
      <c r="P2544" s="23">
        <f>L2544+N2544+O2544</f>
        <v/>
      </c>
    </row>
    <row r="2545">
      <c r="A2545" s="5" t="inlineStr">
        <is>
          <t>E03921</t>
        </is>
      </c>
      <c r="B2545" s="5" t="inlineStr">
        <is>
          <t>PL</t>
        </is>
      </c>
      <c r="C2545" s="5" t="inlineStr">
        <is>
          <t>Customer Service</t>
        </is>
      </c>
      <c r="D2545" s="5" t="inlineStr">
        <is>
          <t>L2</t>
        </is>
      </c>
      <c r="E2545" s="5" t="n">
        <v>0.8</v>
      </c>
      <c r="F2545" s="5" t="n">
        <v>26800</v>
      </c>
      <c r="G2545" s="41" t="n">
        <v>42268</v>
      </c>
      <c r="H2545" s="41" t="n"/>
      <c r="I2545" s="42">
        <f>IF(H2545="",DATE(2099,12,31),H2545)</f>
        <v/>
      </c>
      <c r="J2545" s="23">
        <f>F2545*E2545</f>
        <v/>
      </c>
      <c r="K2545" s="23">
        <f>J2545*INDEX(Settings!$C$31:$C$36,MATCH(D2545,Settings!$B$31:$B$36,0))</f>
        <v/>
      </c>
      <c r="L2545" s="23">
        <f>J2545+K2545</f>
        <v/>
      </c>
      <c r="M2545" s="23">
        <f>MIN(L2545,Settings!$C$25)</f>
        <v/>
      </c>
      <c r="N2545" s="23">
        <f>IF(B2545="IT",L2545*Settings!$C$11+L2545*Settings!$C$12,M2545*Settings!$C$16+M2545*Settings!$C$17+L2545*Settings!$C$18+L2545*Settings!$C$19+L2545*Settings!$C$20+L2545*Settings!$C$21*Settings!$C$22)</f>
        <v/>
      </c>
      <c r="O2545" s="23">
        <f>IF(B2545="IT",J2545/Settings!$C$13,0)</f>
        <v/>
      </c>
      <c r="P2545" s="23">
        <f>L2545+N2545+O2545</f>
        <v/>
      </c>
    </row>
    <row r="2546">
      <c r="A2546" s="5" t="inlineStr">
        <is>
          <t>E03922</t>
        </is>
      </c>
      <c r="B2546" s="5" t="inlineStr">
        <is>
          <t>IT</t>
        </is>
      </c>
      <c r="C2546" s="5" t="inlineStr">
        <is>
          <t>Customer Service</t>
        </is>
      </c>
      <c r="D2546" s="5" t="inlineStr">
        <is>
          <t>L2</t>
        </is>
      </c>
      <c r="E2546" s="5" t="n">
        <v>1</v>
      </c>
      <c r="F2546" s="5" t="n">
        <v>25800</v>
      </c>
      <c r="G2546" s="41" t="n">
        <v>45981</v>
      </c>
      <c r="H2546" s="41" t="n">
        <v>46167</v>
      </c>
      <c r="I2546" s="42">
        <f>IF(H2546="",DATE(2099,12,31),H2546)</f>
        <v/>
      </c>
      <c r="J2546" s="23">
        <f>F2546*E2546</f>
        <v/>
      </c>
      <c r="K2546" s="23">
        <f>J2546*INDEX(Settings!$C$31:$C$36,MATCH(D2546,Settings!$B$31:$B$36,0))</f>
        <v/>
      </c>
      <c r="L2546" s="23">
        <f>J2546+K2546</f>
        <v/>
      </c>
      <c r="M2546" s="23">
        <f>MIN(L2546,Settings!$C$25)</f>
        <v/>
      </c>
      <c r="N2546" s="23">
        <f>IF(B2546="IT",L2546*Settings!$C$11+L2546*Settings!$C$12,M2546*Settings!$C$16+M2546*Settings!$C$17+L2546*Settings!$C$18+L2546*Settings!$C$19+L2546*Settings!$C$20+L2546*Settings!$C$21*Settings!$C$22)</f>
        <v/>
      </c>
      <c r="O2546" s="23">
        <f>IF(B2546="IT",J2546/Settings!$C$13,0)</f>
        <v/>
      </c>
      <c r="P2546" s="23">
        <f>L2546+N2546+O2546</f>
        <v/>
      </c>
    </row>
    <row r="2547">
      <c r="A2547" s="5" t="inlineStr">
        <is>
          <t>E03924</t>
        </is>
      </c>
      <c r="B2547" s="5" t="inlineStr">
        <is>
          <t>PL</t>
        </is>
      </c>
      <c r="C2547" s="5" t="inlineStr">
        <is>
          <t>Operations</t>
        </is>
      </c>
      <c r="D2547" s="5" t="inlineStr">
        <is>
          <t>L1</t>
        </is>
      </c>
      <c r="E2547" s="5" t="n">
        <v>1</v>
      </c>
      <c r="F2547" s="5" t="n">
        <v>19450</v>
      </c>
      <c r="G2547" s="41" t="n">
        <v>45558</v>
      </c>
      <c r="H2547" s="41" t="n"/>
      <c r="I2547" s="42">
        <f>IF(H2547="",DATE(2099,12,31),H2547)</f>
        <v/>
      </c>
      <c r="J2547" s="23">
        <f>F2547*E2547</f>
        <v/>
      </c>
      <c r="K2547" s="23">
        <f>J2547*INDEX(Settings!$C$31:$C$36,MATCH(D2547,Settings!$B$31:$B$36,0))</f>
        <v/>
      </c>
      <c r="L2547" s="23">
        <f>J2547+K2547</f>
        <v/>
      </c>
      <c r="M2547" s="23">
        <f>MIN(L2547,Settings!$C$25)</f>
        <v/>
      </c>
      <c r="N2547" s="23">
        <f>IF(B2547="IT",L2547*Settings!$C$11+L2547*Settings!$C$12,M2547*Settings!$C$16+M2547*Settings!$C$17+L2547*Settings!$C$18+L2547*Settings!$C$19+L2547*Settings!$C$20+L2547*Settings!$C$21*Settings!$C$22)</f>
        <v/>
      </c>
      <c r="O2547" s="23">
        <f>IF(B2547="IT",J2547/Settings!$C$13,0)</f>
        <v/>
      </c>
      <c r="P2547" s="23">
        <f>L2547+N2547+O2547</f>
        <v/>
      </c>
    </row>
    <row r="2548">
      <c r="A2548" s="5" t="inlineStr">
        <is>
          <t>E03928</t>
        </is>
      </c>
      <c r="B2548" s="5" t="inlineStr">
        <is>
          <t>PL</t>
        </is>
      </c>
      <c r="C2548" s="5" t="inlineStr">
        <is>
          <t>Operations</t>
        </is>
      </c>
      <c r="D2548" s="5" t="inlineStr">
        <is>
          <t>L4</t>
        </is>
      </c>
      <c r="E2548" s="5" t="n">
        <v>1</v>
      </c>
      <c r="F2548" s="5" t="n">
        <v>40850</v>
      </c>
      <c r="G2548" s="41" t="n">
        <v>45795</v>
      </c>
      <c r="H2548" s="41" t="n"/>
      <c r="I2548" s="42">
        <f>IF(H2548="",DATE(2099,12,31),H2548)</f>
        <v/>
      </c>
      <c r="J2548" s="23">
        <f>F2548*E2548</f>
        <v/>
      </c>
      <c r="K2548" s="23">
        <f>J2548*INDEX(Settings!$C$31:$C$36,MATCH(D2548,Settings!$B$31:$B$36,0))</f>
        <v/>
      </c>
      <c r="L2548" s="23">
        <f>J2548+K2548</f>
        <v/>
      </c>
      <c r="M2548" s="23">
        <f>MIN(L2548,Settings!$C$25)</f>
        <v/>
      </c>
      <c r="N2548" s="23">
        <f>IF(B2548="IT",L2548*Settings!$C$11+L2548*Settings!$C$12,M2548*Settings!$C$16+M2548*Settings!$C$17+L2548*Settings!$C$18+L2548*Settings!$C$19+L2548*Settings!$C$20+L2548*Settings!$C$21*Settings!$C$22)</f>
        <v/>
      </c>
      <c r="O2548" s="23">
        <f>IF(B2548="IT",J2548/Settings!$C$13,0)</f>
        <v/>
      </c>
      <c r="P2548" s="23">
        <f>L2548+N2548+O2548</f>
        <v/>
      </c>
    </row>
    <row r="2549">
      <c r="A2549" s="5" t="inlineStr">
        <is>
          <t>E03930</t>
        </is>
      </c>
      <c r="B2549" s="5" t="inlineStr">
        <is>
          <t>IT</t>
        </is>
      </c>
      <c r="C2549" s="5" t="inlineStr">
        <is>
          <t>Sales</t>
        </is>
      </c>
      <c r="D2549" s="5" t="inlineStr">
        <is>
          <t>L6</t>
        </is>
      </c>
      <c r="E2549" s="5" t="n">
        <v>1</v>
      </c>
      <c r="F2549" s="5" t="n">
        <v>106250</v>
      </c>
      <c r="G2549" s="41" t="n">
        <v>46010</v>
      </c>
      <c r="H2549" s="41" t="n"/>
      <c r="I2549" s="42">
        <f>IF(H2549="",DATE(2099,12,31),H2549)</f>
        <v/>
      </c>
      <c r="J2549" s="23">
        <f>F2549*E2549</f>
        <v/>
      </c>
      <c r="K2549" s="23">
        <f>J2549*INDEX(Settings!$C$31:$C$36,MATCH(D2549,Settings!$B$31:$B$36,0))</f>
        <v/>
      </c>
      <c r="L2549" s="23">
        <f>J2549+K2549</f>
        <v/>
      </c>
      <c r="M2549" s="23">
        <f>MIN(L2549,Settings!$C$25)</f>
        <v/>
      </c>
      <c r="N2549" s="23">
        <f>IF(B2549="IT",L2549*Settings!$C$11+L2549*Settings!$C$12,M2549*Settings!$C$16+M2549*Settings!$C$17+L2549*Settings!$C$18+L2549*Settings!$C$19+L2549*Settings!$C$20+L2549*Settings!$C$21*Settings!$C$22)</f>
        <v/>
      </c>
      <c r="O2549" s="23">
        <f>IF(B2549="IT",J2549/Settings!$C$13,0)</f>
        <v/>
      </c>
      <c r="P2549" s="23">
        <f>L2549+N2549+O2549</f>
        <v/>
      </c>
    </row>
    <row r="2550">
      <c r="A2550" s="5" t="inlineStr">
        <is>
          <t>E03931</t>
        </is>
      </c>
      <c r="B2550" s="5" t="inlineStr">
        <is>
          <t>PL</t>
        </is>
      </c>
      <c r="C2550" s="5" t="inlineStr">
        <is>
          <t>Sales</t>
        </is>
      </c>
      <c r="D2550" s="5" t="inlineStr">
        <is>
          <t>L2</t>
        </is>
      </c>
      <c r="E2550" s="5" t="n">
        <v>1</v>
      </c>
      <c r="F2550" s="5" t="n">
        <v>28150</v>
      </c>
      <c r="G2550" s="41" t="n">
        <v>45524</v>
      </c>
      <c r="H2550" s="41" t="n"/>
      <c r="I2550" s="42">
        <f>IF(H2550="",DATE(2099,12,31),H2550)</f>
        <v/>
      </c>
      <c r="J2550" s="23">
        <f>F2550*E2550</f>
        <v/>
      </c>
      <c r="K2550" s="23">
        <f>J2550*INDEX(Settings!$C$31:$C$36,MATCH(D2550,Settings!$B$31:$B$36,0))</f>
        <v/>
      </c>
      <c r="L2550" s="23">
        <f>J2550+K2550</f>
        <v/>
      </c>
      <c r="M2550" s="23">
        <f>MIN(L2550,Settings!$C$25)</f>
        <v/>
      </c>
      <c r="N2550" s="23">
        <f>IF(B2550="IT",L2550*Settings!$C$11+L2550*Settings!$C$12,M2550*Settings!$C$16+M2550*Settings!$C$17+L2550*Settings!$C$18+L2550*Settings!$C$19+L2550*Settings!$C$20+L2550*Settings!$C$21*Settings!$C$22)</f>
        <v/>
      </c>
      <c r="O2550" s="23">
        <f>IF(B2550="IT",J2550/Settings!$C$13,0)</f>
        <v/>
      </c>
      <c r="P2550" s="23">
        <f>L2550+N2550+O2550</f>
        <v/>
      </c>
    </row>
    <row r="2551">
      <c r="A2551" s="5" t="inlineStr">
        <is>
          <t>E03933</t>
        </is>
      </c>
      <c r="B2551" s="5" t="inlineStr">
        <is>
          <t>PL</t>
        </is>
      </c>
      <c r="C2551" s="5" t="inlineStr">
        <is>
          <t>Finance</t>
        </is>
      </c>
      <c r="D2551" s="5" t="inlineStr">
        <is>
          <t>L1</t>
        </is>
      </c>
      <c r="E2551" s="5" t="n">
        <v>1</v>
      </c>
      <c r="F2551" s="5" t="n">
        <v>23250</v>
      </c>
      <c r="G2551" s="41" t="n">
        <v>41504</v>
      </c>
      <c r="H2551" s="41" t="n"/>
      <c r="I2551" s="42">
        <f>IF(H2551="",DATE(2099,12,31),H2551)</f>
        <v/>
      </c>
      <c r="J2551" s="23">
        <f>F2551*E2551</f>
        <v/>
      </c>
      <c r="K2551" s="23">
        <f>J2551*INDEX(Settings!$C$31:$C$36,MATCH(D2551,Settings!$B$31:$B$36,0))</f>
        <v/>
      </c>
      <c r="L2551" s="23">
        <f>J2551+K2551</f>
        <v/>
      </c>
      <c r="M2551" s="23">
        <f>MIN(L2551,Settings!$C$25)</f>
        <v/>
      </c>
      <c r="N2551" s="23">
        <f>IF(B2551="IT",L2551*Settings!$C$11+L2551*Settings!$C$12,M2551*Settings!$C$16+M2551*Settings!$C$17+L2551*Settings!$C$18+L2551*Settings!$C$19+L2551*Settings!$C$20+L2551*Settings!$C$21*Settings!$C$22)</f>
        <v/>
      </c>
      <c r="O2551" s="23">
        <f>IF(B2551="IT",J2551/Settings!$C$13,0)</f>
        <v/>
      </c>
      <c r="P2551" s="23">
        <f>L2551+N2551+O2551</f>
        <v/>
      </c>
    </row>
    <row r="2552">
      <c r="A2552" s="5" t="inlineStr">
        <is>
          <t>E03938</t>
        </is>
      </c>
      <c r="B2552" s="5" t="inlineStr">
        <is>
          <t>IT</t>
        </is>
      </c>
      <c r="C2552" s="5" t="inlineStr">
        <is>
          <t>Operations</t>
        </is>
      </c>
      <c r="D2552" s="5" t="inlineStr">
        <is>
          <t>L5</t>
        </is>
      </c>
      <c r="E2552" s="5" t="n">
        <v>0.8</v>
      </c>
      <c r="F2552" s="5" t="n">
        <v>76550</v>
      </c>
      <c r="G2552" s="41" t="n">
        <v>45576</v>
      </c>
      <c r="H2552" s="41" t="n"/>
      <c r="I2552" s="42">
        <f>IF(H2552="",DATE(2099,12,31),H2552)</f>
        <v/>
      </c>
      <c r="J2552" s="23">
        <f>F2552*E2552</f>
        <v/>
      </c>
      <c r="K2552" s="23">
        <f>J2552*INDEX(Settings!$C$31:$C$36,MATCH(D2552,Settings!$B$31:$B$36,0))</f>
        <v/>
      </c>
      <c r="L2552" s="23">
        <f>J2552+K2552</f>
        <v/>
      </c>
      <c r="M2552" s="23">
        <f>MIN(L2552,Settings!$C$25)</f>
        <v/>
      </c>
      <c r="N2552" s="23">
        <f>IF(B2552="IT",L2552*Settings!$C$11+L2552*Settings!$C$12,M2552*Settings!$C$16+M2552*Settings!$C$17+L2552*Settings!$C$18+L2552*Settings!$C$19+L2552*Settings!$C$20+L2552*Settings!$C$21*Settings!$C$22)</f>
        <v/>
      </c>
      <c r="O2552" s="23">
        <f>IF(B2552="IT",J2552/Settings!$C$13,0)</f>
        <v/>
      </c>
      <c r="P2552" s="23">
        <f>L2552+N2552+O2552</f>
        <v/>
      </c>
    </row>
    <row r="2553">
      <c r="A2553" s="5" t="inlineStr">
        <is>
          <t>E03941</t>
        </is>
      </c>
      <c r="B2553" s="5" t="inlineStr">
        <is>
          <t>PL</t>
        </is>
      </c>
      <c r="C2553" s="5" t="inlineStr">
        <is>
          <t>Customer Service</t>
        </is>
      </c>
      <c r="D2553" s="5" t="inlineStr">
        <is>
          <t>L3</t>
        </is>
      </c>
      <c r="E2553" s="5" t="n">
        <v>1</v>
      </c>
      <c r="F2553" s="5" t="n">
        <v>30350</v>
      </c>
      <c r="G2553" s="41" t="n">
        <v>44014</v>
      </c>
      <c r="H2553" s="41" t="n"/>
      <c r="I2553" s="42">
        <f>IF(H2553="",DATE(2099,12,31),H2553)</f>
        <v/>
      </c>
      <c r="J2553" s="23">
        <f>F2553*E2553</f>
        <v/>
      </c>
      <c r="K2553" s="23">
        <f>J2553*INDEX(Settings!$C$31:$C$36,MATCH(D2553,Settings!$B$31:$B$36,0))</f>
        <v/>
      </c>
      <c r="L2553" s="23">
        <f>J2553+K2553</f>
        <v/>
      </c>
      <c r="M2553" s="23">
        <f>MIN(L2553,Settings!$C$25)</f>
        <v/>
      </c>
      <c r="N2553" s="23">
        <f>IF(B2553="IT",L2553*Settings!$C$11+L2553*Settings!$C$12,M2553*Settings!$C$16+M2553*Settings!$C$17+L2553*Settings!$C$18+L2553*Settings!$C$19+L2553*Settings!$C$20+L2553*Settings!$C$21*Settings!$C$22)</f>
        <v/>
      </c>
      <c r="O2553" s="23">
        <f>IF(B2553="IT",J2553/Settings!$C$13,0)</f>
        <v/>
      </c>
      <c r="P2553" s="23">
        <f>L2553+N2553+O2553</f>
        <v/>
      </c>
    </row>
    <row r="2554">
      <c r="A2554" s="5" t="inlineStr">
        <is>
          <t>E03942</t>
        </is>
      </c>
      <c r="B2554" s="5" t="inlineStr">
        <is>
          <t>IT</t>
        </is>
      </c>
      <c r="C2554" s="5" t="inlineStr">
        <is>
          <t>Tech</t>
        </is>
      </c>
      <c r="D2554" s="5" t="inlineStr">
        <is>
          <t>L3</t>
        </is>
      </c>
      <c r="E2554" s="5" t="n">
        <v>1</v>
      </c>
      <c r="F2554" s="5" t="n">
        <v>44050</v>
      </c>
      <c r="G2554" s="41" t="n">
        <v>45948</v>
      </c>
      <c r="H2554" s="41" t="n">
        <v>45987</v>
      </c>
      <c r="I2554" s="42">
        <f>IF(H2554="",DATE(2099,12,31),H2554)</f>
        <v/>
      </c>
      <c r="J2554" s="23">
        <f>F2554*E2554</f>
        <v/>
      </c>
      <c r="K2554" s="23">
        <f>J2554*INDEX(Settings!$C$31:$C$36,MATCH(D2554,Settings!$B$31:$B$36,0))</f>
        <v/>
      </c>
      <c r="L2554" s="23">
        <f>J2554+K2554</f>
        <v/>
      </c>
      <c r="M2554" s="23">
        <f>MIN(L2554,Settings!$C$25)</f>
        <v/>
      </c>
      <c r="N2554" s="23">
        <f>IF(B2554="IT",L2554*Settings!$C$11+L2554*Settings!$C$12,M2554*Settings!$C$16+M2554*Settings!$C$17+L2554*Settings!$C$18+L2554*Settings!$C$19+L2554*Settings!$C$20+L2554*Settings!$C$21*Settings!$C$22)</f>
        <v/>
      </c>
      <c r="O2554" s="23">
        <f>IF(B2554="IT",J2554/Settings!$C$13,0)</f>
        <v/>
      </c>
      <c r="P2554" s="23">
        <f>L2554+N2554+O2554</f>
        <v/>
      </c>
    </row>
    <row r="2555">
      <c r="A2555" s="5" t="inlineStr">
        <is>
          <t>E03944</t>
        </is>
      </c>
      <c r="B2555" s="5" t="inlineStr">
        <is>
          <t>PL</t>
        </is>
      </c>
      <c r="C2555" s="5" t="inlineStr">
        <is>
          <t>Customer Service</t>
        </is>
      </c>
      <c r="D2555" s="5" t="inlineStr">
        <is>
          <t>L3</t>
        </is>
      </c>
      <c r="E2555" s="5" t="n">
        <v>1</v>
      </c>
      <c r="F2555" s="5" t="n">
        <v>27500</v>
      </c>
      <c r="G2555" s="41" t="n">
        <v>46040</v>
      </c>
      <c r="H2555" s="41" t="n">
        <v>46185</v>
      </c>
      <c r="I2555" s="42">
        <f>IF(H2555="",DATE(2099,12,31),H2555)</f>
        <v/>
      </c>
      <c r="J2555" s="23">
        <f>F2555*E2555</f>
        <v/>
      </c>
      <c r="K2555" s="23">
        <f>J2555*INDEX(Settings!$C$31:$C$36,MATCH(D2555,Settings!$B$31:$B$36,0))</f>
        <v/>
      </c>
      <c r="L2555" s="23">
        <f>J2555+K2555</f>
        <v/>
      </c>
      <c r="M2555" s="23">
        <f>MIN(L2555,Settings!$C$25)</f>
        <v/>
      </c>
      <c r="N2555" s="23">
        <f>IF(B2555="IT",L2555*Settings!$C$11+L2555*Settings!$C$12,M2555*Settings!$C$16+M2555*Settings!$C$17+L2555*Settings!$C$18+L2555*Settings!$C$19+L2555*Settings!$C$20+L2555*Settings!$C$21*Settings!$C$22)</f>
        <v/>
      </c>
      <c r="O2555" s="23">
        <f>IF(B2555="IT",J2555/Settings!$C$13,0)</f>
        <v/>
      </c>
      <c r="P2555" s="23">
        <f>L2555+N2555+O2555</f>
        <v/>
      </c>
    </row>
    <row r="2556">
      <c r="A2556" s="5" t="inlineStr">
        <is>
          <t>E03945</t>
        </is>
      </c>
      <c r="B2556" s="5" t="inlineStr">
        <is>
          <t>IT</t>
        </is>
      </c>
      <c r="C2556" s="5" t="inlineStr">
        <is>
          <t>Operations</t>
        </is>
      </c>
      <c r="D2556" s="5" t="inlineStr">
        <is>
          <t>L1</t>
        </is>
      </c>
      <c r="E2556" s="5" t="n">
        <v>1</v>
      </c>
      <c r="F2556" s="5" t="n">
        <v>24350</v>
      </c>
      <c r="G2556" s="41" t="n">
        <v>45453</v>
      </c>
      <c r="H2556" s="41" t="n"/>
      <c r="I2556" s="42">
        <f>IF(H2556="",DATE(2099,12,31),H2556)</f>
        <v/>
      </c>
      <c r="J2556" s="23">
        <f>F2556*E2556</f>
        <v/>
      </c>
      <c r="K2556" s="23">
        <f>J2556*INDEX(Settings!$C$31:$C$36,MATCH(D2556,Settings!$B$31:$B$36,0))</f>
        <v/>
      </c>
      <c r="L2556" s="23">
        <f>J2556+K2556</f>
        <v/>
      </c>
      <c r="M2556" s="23">
        <f>MIN(L2556,Settings!$C$25)</f>
        <v/>
      </c>
      <c r="N2556" s="23">
        <f>IF(B2556="IT",L2556*Settings!$C$11+L2556*Settings!$C$12,M2556*Settings!$C$16+M2556*Settings!$C$17+L2556*Settings!$C$18+L2556*Settings!$C$19+L2556*Settings!$C$20+L2556*Settings!$C$21*Settings!$C$22)</f>
        <v/>
      </c>
      <c r="O2556" s="23">
        <f>IF(B2556="IT",J2556/Settings!$C$13,0)</f>
        <v/>
      </c>
      <c r="P2556" s="23">
        <f>L2556+N2556+O2556</f>
        <v/>
      </c>
    </row>
    <row r="2557">
      <c r="A2557" s="5" t="inlineStr">
        <is>
          <t>E03948</t>
        </is>
      </c>
      <c r="B2557" s="5" t="inlineStr">
        <is>
          <t>IT</t>
        </is>
      </c>
      <c r="C2557" s="5" t="inlineStr">
        <is>
          <t>Sales</t>
        </is>
      </c>
      <c r="D2557" s="5" t="inlineStr">
        <is>
          <t>L5</t>
        </is>
      </c>
      <c r="E2557" s="5" t="n">
        <v>1</v>
      </c>
      <c r="F2557" s="5" t="n">
        <v>75050</v>
      </c>
      <c r="G2557" s="41" t="n">
        <v>45844</v>
      </c>
      <c r="H2557" s="41" t="n">
        <v>46192</v>
      </c>
      <c r="I2557" s="42">
        <f>IF(H2557="",DATE(2099,12,31),H2557)</f>
        <v/>
      </c>
      <c r="J2557" s="23">
        <f>F2557*E2557</f>
        <v/>
      </c>
      <c r="K2557" s="23">
        <f>J2557*INDEX(Settings!$C$31:$C$36,MATCH(D2557,Settings!$B$31:$B$36,0))</f>
        <v/>
      </c>
      <c r="L2557" s="23">
        <f>J2557+K2557</f>
        <v/>
      </c>
      <c r="M2557" s="23">
        <f>MIN(L2557,Settings!$C$25)</f>
        <v/>
      </c>
      <c r="N2557" s="23">
        <f>IF(B2557="IT",L2557*Settings!$C$11+L2557*Settings!$C$12,M2557*Settings!$C$16+M2557*Settings!$C$17+L2557*Settings!$C$18+L2557*Settings!$C$19+L2557*Settings!$C$20+L2557*Settings!$C$21*Settings!$C$22)</f>
        <v/>
      </c>
      <c r="O2557" s="23">
        <f>IF(B2557="IT",J2557/Settings!$C$13,0)</f>
        <v/>
      </c>
      <c r="P2557" s="23">
        <f>L2557+N2557+O2557</f>
        <v/>
      </c>
    </row>
    <row r="2558">
      <c r="A2558" s="5" t="inlineStr">
        <is>
          <t>E03949</t>
        </is>
      </c>
      <c r="B2558" s="5" t="inlineStr">
        <is>
          <t>IT</t>
        </is>
      </c>
      <c r="C2558" s="5" t="inlineStr">
        <is>
          <t>Sales</t>
        </is>
      </c>
      <c r="D2558" s="5" t="inlineStr">
        <is>
          <t>L3</t>
        </is>
      </c>
      <c r="E2558" s="5" t="n">
        <v>0.8</v>
      </c>
      <c r="F2558" s="5" t="n">
        <v>45800</v>
      </c>
      <c r="G2558" s="41" t="n">
        <v>44620</v>
      </c>
      <c r="H2558" s="41" t="n"/>
      <c r="I2558" s="42">
        <f>IF(H2558="",DATE(2099,12,31),H2558)</f>
        <v/>
      </c>
      <c r="J2558" s="23">
        <f>F2558*E2558</f>
        <v/>
      </c>
      <c r="K2558" s="23">
        <f>J2558*INDEX(Settings!$C$31:$C$36,MATCH(D2558,Settings!$B$31:$B$36,0))</f>
        <v/>
      </c>
      <c r="L2558" s="23">
        <f>J2558+K2558</f>
        <v/>
      </c>
      <c r="M2558" s="23">
        <f>MIN(L2558,Settings!$C$25)</f>
        <v/>
      </c>
      <c r="N2558" s="23">
        <f>IF(B2558="IT",L2558*Settings!$C$11+L2558*Settings!$C$12,M2558*Settings!$C$16+M2558*Settings!$C$17+L2558*Settings!$C$18+L2558*Settings!$C$19+L2558*Settings!$C$20+L2558*Settings!$C$21*Settings!$C$22)</f>
        <v/>
      </c>
      <c r="O2558" s="23">
        <f>IF(B2558="IT",J2558/Settings!$C$13,0)</f>
        <v/>
      </c>
      <c r="P2558" s="23">
        <f>L2558+N2558+O2558</f>
        <v/>
      </c>
    </row>
    <row r="2559">
      <c r="A2559" s="5" t="inlineStr">
        <is>
          <t>E03953</t>
        </is>
      </c>
      <c r="B2559" s="5" t="inlineStr">
        <is>
          <t>IT</t>
        </is>
      </c>
      <c r="C2559" s="5" t="inlineStr">
        <is>
          <t>Tech</t>
        </is>
      </c>
      <c r="D2559" s="5" t="inlineStr">
        <is>
          <t>L1</t>
        </is>
      </c>
      <c r="E2559" s="5" t="n">
        <v>1</v>
      </c>
      <c r="F2559" s="5" t="n">
        <v>31000</v>
      </c>
      <c r="G2559" s="41" t="n">
        <v>44195</v>
      </c>
      <c r="H2559" s="41" t="n"/>
      <c r="I2559" s="42">
        <f>IF(H2559="",DATE(2099,12,31),H2559)</f>
        <v/>
      </c>
      <c r="J2559" s="23">
        <f>F2559*E2559</f>
        <v/>
      </c>
      <c r="K2559" s="23">
        <f>J2559*INDEX(Settings!$C$31:$C$36,MATCH(D2559,Settings!$B$31:$B$36,0))</f>
        <v/>
      </c>
      <c r="L2559" s="23">
        <f>J2559+K2559</f>
        <v/>
      </c>
      <c r="M2559" s="23">
        <f>MIN(L2559,Settings!$C$25)</f>
        <v/>
      </c>
      <c r="N2559" s="23">
        <f>IF(B2559="IT",L2559*Settings!$C$11+L2559*Settings!$C$12,M2559*Settings!$C$16+M2559*Settings!$C$17+L2559*Settings!$C$18+L2559*Settings!$C$19+L2559*Settings!$C$20+L2559*Settings!$C$21*Settings!$C$22)</f>
        <v/>
      </c>
      <c r="O2559" s="23">
        <f>IF(B2559="IT",J2559/Settings!$C$13,0)</f>
        <v/>
      </c>
      <c r="P2559" s="23">
        <f>L2559+N2559+O2559</f>
        <v/>
      </c>
    </row>
    <row r="2560">
      <c r="A2560" s="5" t="inlineStr">
        <is>
          <t>E03954</t>
        </is>
      </c>
      <c r="B2560" s="5" t="inlineStr">
        <is>
          <t>IT</t>
        </is>
      </c>
      <c r="C2560" s="5" t="inlineStr">
        <is>
          <t>Customer Service</t>
        </is>
      </c>
      <c r="D2560" s="5" t="inlineStr">
        <is>
          <t>L4</t>
        </is>
      </c>
      <c r="E2560" s="5" t="n">
        <v>1</v>
      </c>
      <c r="F2560" s="5" t="n">
        <v>57400</v>
      </c>
      <c r="G2560" s="41" t="n">
        <v>43617</v>
      </c>
      <c r="H2560" s="41" t="n">
        <v>46011</v>
      </c>
      <c r="I2560" s="42">
        <f>IF(H2560="",DATE(2099,12,31),H2560)</f>
        <v/>
      </c>
      <c r="J2560" s="23">
        <f>F2560*E2560</f>
        <v/>
      </c>
      <c r="K2560" s="23">
        <f>J2560*INDEX(Settings!$C$31:$C$36,MATCH(D2560,Settings!$B$31:$B$36,0))</f>
        <v/>
      </c>
      <c r="L2560" s="23">
        <f>J2560+K2560</f>
        <v/>
      </c>
      <c r="M2560" s="23">
        <f>MIN(L2560,Settings!$C$25)</f>
        <v/>
      </c>
      <c r="N2560" s="23">
        <f>IF(B2560="IT",L2560*Settings!$C$11+L2560*Settings!$C$12,M2560*Settings!$C$16+M2560*Settings!$C$17+L2560*Settings!$C$18+L2560*Settings!$C$19+L2560*Settings!$C$20+L2560*Settings!$C$21*Settings!$C$22)</f>
        <v/>
      </c>
      <c r="O2560" s="23">
        <f>IF(B2560="IT",J2560/Settings!$C$13,0)</f>
        <v/>
      </c>
      <c r="P2560" s="23">
        <f>L2560+N2560+O2560</f>
        <v/>
      </c>
    </row>
    <row r="2561">
      <c r="A2561" s="5" t="inlineStr">
        <is>
          <t>E03955</t>
        </is>
      </c>
      <c r="B2561" s="5" t="inlineStr">
        <is>
          <t>IT</t>
        </is>
      </c>
      <c r="C2561" s="5" t="inlineStr">
        <is>
          <t>Operations</t>
        </is>
      </c>
      <c r="D2561" s="5" t="inlineStr">
        <is>
          <t>L1</t>
        </is>
      </c>
      <c r="E2561" s="5" t="n">
        <v>1</v>
      </c>
      <c r="F2561" s="5" t="n">
        <v>23950</v>
      </c>
      <c r="G2561" s="41" t="n">
        <v>45789</v>
      </c>
      <c r="H2561" s="41" t="n"/>
      <c r="I2561" s="42">
        <f>IF(H2561="",DATE(2099,12,31),H2561)</f>
        <v/>
      </c>
      <c r="J2561" s="23">
        <f>F2561*E2561</f>
        <v/>
      </c>
      <c r="K2561" s="23">
        <f>J2561*INDEX(Settings!$C$31:$C$36,MATCH(D2561,Settings!$B$31:$B$36,0))</f>
        <v/>
      </c>
      <c r="L2561" s="23">
        <f>J2561+K2561</f>
        <v/>
      </c>
      <c r="M2561" s="23">
        <f>MIN(L2561,Settings!$C$25)</f>
        <v/>
      </c>
      <c r="N2561" s="23">
        <f>IF(B2561="IT",L2561*Settings!$C$11+L2561*Settings!$C$12,M2561*Settings!$C$16+M2561*Settings!$C$17+L2561*Settings!$C$18+L2561*Settings!$C$19+L2561*Settings!$C$20+L2561*Settings!$C$21*Settings!$C$22)</f>
        <v/>
      </c>
      <c r="O2561" s="23">
        <f>IF(B2561="IT",J2561/Settings!$C$13,0)</f>
        <v/>
      </c>
      <c r="P2561" s="23">
        <f>L2561+N2561+O2561</f>
        <v/>
      </c>
    </row>
    <row r="2562">
      <c r="A2562" s="5" t="inlineStr">
        <is>
          <t>E03956</t>
        </is>
      </c>
      <c r="B2562" s="5" t="inlineStr">
        <is>
          <t>PL</t>
        </is>
      </c>
      <c r="C2562" s="5" t="inlineStr">
        <is>
          <t>Customer Service</t>
        </is>
      </c>
      <c r="D2562" s="5" t="inlineStr">
        <is>
          <t>L4</t>
        </is>
      </c>
      <c r="E2562" s="5" t="n">
        <v>0.8</v>
      </c>
      <c r="F2562" s="5" t="n">
        <v>38850</v>
      </c>
      <c r="G2562" s="41" t="n">
        <v>44841</v>
      </c>
      <c r="H2562" s="41" t="n"/>
      <c r="I2562" s="42">
        <f>IF(H2562="",DATE(2099,12,31),H2562)</f>
        <v/>
      </c>
      <c r="J2562" s="23">
        <f>F2562*E2562</f>
        <v/>
      </c>
      <c r="K2562" s="23">
        <f>J2562*INDEX(Settings!$C$31:$C$36,MATCH(D2562,Settings!$B$31:$B$36,0))</f>
        <v/>
      </c>
      <c r="L2562" s="23">
        <f>J2562+K2562</f>
        <v/>
      </c>
      <c r="M2562" s="23">
        <f>MIN(L2562,Settings!$C$25)</f>
        <v/>
      </c>
      <c r="N2562" s="23">
        <f>IF(B2562="IT",L2562*Settings!$C$11+L2562*Settings!$C$12,M2562*Settings!$C$16+M2562*Settings!$C$17+L2562*Settings!$C$18+L2562*Settings!$C$19+L2562*Settings!$C$20+L2562*Settings!$C$21*Settings!$C$22)</f>
        <v/>
      </c>
      <c r="O2562" s="23">
        <f>IF(B2562="IT",J2562/Settings!$C$13,0)</f>
        <v/>
      </c>
      <c r="P2562" s="23">
        <f>L2562+N2562+O2562</f>
        <v/>
      </c>
    </row>
    <row r="2563">
      <c r="A2563" s="5" t="inlineStr">
        <is>
          <t>E03957</t>
        </is>
      </c>
      <c r="B2563" s="5" t="inlineStr">
        <is>
          <t>IT</t>
        </is>
      </c>
      <c r="C2563" s="5" t="inlineStr">
        <is>
          <t>Tech</t>
        </is>
      </c>
      <c r="D2563" s="5" t="inlineStr">
        <is>
          <t>L2</t>
        </is>
      </c>
      <c r="E2563" s="5" t="n">
        <v>1</v>
      </c>
      <c r="F2563" s="5" t="n">
        <v>39850</v>
      </c>
      <c r="G2563" s="41" t="n">
        <v>44332</v>
      </c>
      <c r="H2563" s="41" t="n"/>
      <c r="I2563" s="42">
        <f>IF(H2563="",DATE(2099,12,31),H2563)</f>
        <v/>
      </c>
      <c r="J2563" s="23">
        <f>F2563*E2563</f>
        <v/>
      </c>
      <c r="K2563" s="23">
        <f>J2563*INDEX(Settings!$C$31:$C$36,MATCH(D2563,Settings!$B$31:$B$36,0))</f>
        <v/>
      </c>
      <c r="L2563" s="23">
        <f>J2563+K2563</f>
        <v/>
      </c>
      <c r="M2563" s="23">
        <f>MIN(L2563,Settings!$C$25)</f>
        <v/>
      </c>
      <c r="N2563" s="23">
        <f>IF(B2563="IT",L2563*Settings!$C$11+L2563*Settings!$C$12,M2563*Settings!$C$16+M2563*Settings!$C$17+L2563*Settings!$C$18+L2563*Settings!$C$19+L2563*Settings!$C$20+L2563*Settings!$C$21*Settings!$C$22)</f>
        <v/>
      </c>
      <c r="O2563" s="23">
        <f>IF(B2563="IT",J2563/Settings!$C$13,0)</f>
        <v/>
      </c>
      <c r="P2563" s="23">
        <f>L2563+N2563+O2563</f>
        <v/>
      </c>
    </row>
    <row r="2564">
      <c r="A2564" s="5" t="inlineStr">
        <is>
          <t>E03958</t>
        </is>
      </c>
      <c r="B2564" s="5" t="inlineStr">
        <is>
          <t>IT</t>
        </is>
      </c>
      <c r="C2564" s="5" t="inlineStr">
        <is>
          <t>Customer Service</t>
        </is>
      </c>
      <c r="D2564" s="5" t="inlineStr">
        <is>
          <t>L2</t>
        </is>
      </c>
      <c r="E2564" s="5" t="n">
        <v>1</v>
      </c>
      <c r="F2564" s="5" t="n">
        <v>29150</v>
      </c>
      <c r="G2564" s="41" t="n">
        <v>44171</v>
      </c>
      <c r="H2564" s="41" t="n"/>
      <c r="I2564" s="42">
        <f>IF(H2564="",DATE(2099,12,31),H2564)</f>
        <v/>
      </c>
      <c r="J2564" s="23">
        <f>F2564*E2564</f>
        <v/>
      </c>
      <c r="K2564" s="23">
        <f>J2564*INDEX(Settings!$C$31:$C$36,MATCH(D2564,Settings!$B$31:$B$36,0))</f>
        <v/>
      </c>
      <c r="L2564" s="23">
        <f>J2564+K2564</f>
        <v/>
      </c>
      <c r="M2564" s="23">
        <f>MIN(L2564,Settings!$C$25)</f>
        <v/>
      </c>
      <c r="N2564" s="23">
        <f>IF(B2564="IT",L2564*Settings!$C$11+L2564*Settings!$C$12,M2564*Settings!$C$16+M2564*Settings!$C$17+L2564*Settings!$C$18+L2564*Settings!$C$19+L2564*Settings!$C$20+L2564*Settings!$C$21*Settings!$C$22)</f>
        <v/>
      </c>
      <c r="O2564" s="23">
        <f>IF(B2564="IT",J2564/Settings!$C$13,0)</f>
        <v/>
      </c>
      <c r="P2564" s="23">
        <f>L2564+N2564+O2564</f>
        <v/>
      </c>
    </row>
    <row r="2565">
      <c r="A2565" s="5" t="inlineStr">
        <is>
          <t>E03959</t>
        </is>
      </c>
      <c r="B2565" s="5" t="inlineStr">
        <is>
          <t>PL</t>
        </is>
      </c>
      <c r="C2565" s="5" t="inlineStr">
        <is>
          <t>Customer Service</t>
        </is>
      </c>
      <c r="D2565" s="5" t="inlineStr">
        <is>
          <t>L4</t>
        </is>
      </c>
      <c r="E2565" s="5" t="n">
        <v>1</v>
      </c>
      <c r="F2565" s="5" t="n">
        <v>39900</v>
      </c>
      <c r="G2565" s="41" t="n">
        <v>45596</v>
      </c>
      <c r="H2565" s="41" t="n"/>
      <c r="I2565" s="42">
        <f>IF(H2565="",DATE(2099,12,31),H2565)</f>
        <v/>
      </c>
      <c r="J2565" s="23">
        <f>F2565*E2565</f>
        <v/>
      </c>
      <c r="K2565" s="23">
        <f>J2565*INDEX(Settings!$C$31:$C$36,MATCH(D2565,Settings!$B$31:$B$36,0))</f>
        <v/>
      </c>
      <c r="L2565" s="23">
        <f>J2565+K2565</f>
        <v/>
      </c>
      <c r="M2565" s="23">
        <f>MIN(L2565,Settings!$C$25)</f>
        <v/>
      </c>
      <c r="N2565" s="23">
        <f>IF(B2565="IT",L2565*Settings!$C$11+L2565*Settings!$C$12,M2565*Settings!$C$16+M2565*Settings!$C$17+L2565*Settings!$C$18+L2565*Settings!$C$19+L2565*Settings!$C$20+L2565*Settings!$C$21*Settings!$C$22)</f>
        <v/>
      </c>
      <c r="O2565" s="23">
        <f>IF(B2565="IT",J2565/Settings!$C$13,0)</f>
        <v/>
      </c>
      <c r="P2565" s="23">
        <f>L2565+N2565+O2565</f>
        <v/>
      </c>
    </row>
    <row r="2566">
      <c r="A2566" s="5" t="inlineStr">
        <is>
          <t>E03960</t>
        </is>
      </c>
      <c r="B2566" s="5" t="inlineStr">
        <is>
          <t>IT</t>
        </is>
      </c>
      <c r="C2566" s="5" t="inlineStr">
        <is>
          <t>Customer Service</t>
        </is>
      </c>
      <c r="D2566" s="5" t="inlineStr">
        <is>
          <t>L3</t>
        </is>
      </c>
      <c r="E2566" s="5" t="n">
        <v>1</v>
      </c>
      <c r="F2566" s="5" t="n">
        <v>33900</v>
      </c>
      <c r="G2566" s="41" t="n">
        <v>44853</v>
      </c>
      <c r="H2566" s="41" t="n"/>
      <c r="I2566" s="42">
        <f>IF(H2566="",DATE(2099,12,31),H2566)</f>
        <v/>
      </c>
      <c r="J2566" s="23">
        <f>F2566*E2566</f>
        <v/>
      </c>
      <c r="K2566" s="23">
        <f>J2566*INDEX(Settings!$C$31:$C$36,MATCH(D2566,Settings!$B$31:$B$36,0))</f>
        <v/>
      </c>
      <c r="L2566" s="23">
        <f>J2566+K2566</f>
        <v/>
      </c>
      <c r="M2566" s="23">
        <f>MIN(L2566,Settings!$C$25)</f>
        <v/>
      </c>
      <c r="N2566" s="23">
        <f>IF(B2566="IT",L2566*Settings!$C$11+L2566*Settings!$C$12,M2566*Settings!$C$16+M2566*Settings!$C$17+L2566*Settings!$C$18+L2566*Settings!$C$19+L2566*Settings!$C$20+L2566*Settings!$C$21*Settings!$C$22)</f>
        <v/>
      </c>
      <c r="O2566" s="23">
        <f>IF(B2566="IT",J2566/Settings!$C$13,0)</f>
        <v/>
      </c>
      <c r="P2566" s="23">
        <f>L2566+N2566+O2566</f>
        <v/>
      </c>
    </row>
    <row r="2567">
      <c r="A2567" s="5" t="inlineStr">
        <is>
          <t>E03961</t>
        </is>
      </c>
      <c r="B2567" s="5" t="inlineStr">
        <is>
          <t>PL</t>
        </is>
      </c>
      <c r="C2567" s="5" t="inlineStr">
        <is>
          <t>Operations</t>
        </is>
      </c>
      <c r="D2567" s="5" t="inlineStr">
        <is>
          <t>L2</t>
        </is>
      </c>
      <c r="E2567" s="5" t="n">
        <v>1</v>
      </c>
      <c r="F2567" s="5" t="n">
        <v>24100</v>
      </c>
      <c r="G2567" s="41" t="n">
        <v>42203</v>
      </c>
      <c r="H2567" s="41" t="n"/>
      <c r="I2567" s="42">
        <f>IF(H2567="",DATE(2099,12,31),H2567)</f>
        <v/>
      </c>
      <c r="J2567" s="23">
        <f>F2567*E2567</f>
        <v/>
      </c>
      <c r="K2567" s="23">
        <f>J2567*INDEX(Settings!$C$31:$C$36,MATCH(D2567,Settings!$B$31:$B$36,0))</f>
        <v/>
      </c>
      <c r="L2567" s="23">
        <f>J2567+K2567</f>
        <v/>
      </c>
      <c r="M2567" s="23">
        <f>MIN(L2567,Settings!$C$25)</f>
        <v/>
      </c>
      <c r="N2567" s="23">
        <f>IF(B2567="IT",L2567*Settings!$C$11+L2567*Settings!$C$12,M2567*Settings!$C$16+M2567*Settings!$C$17+L2567*Settings!$C$18+L2567*Settings!$C$19+L2567*Settings!$C$20+L2567*Settings!$C$21*Settings!$C$22)</f>
        <v/>
      </c>
      <c r="O2567" s="23">
        <f>IF(B2567="IT",J2567/Settings!$C$13,0)</f>
        <v/>
      </c>
      <c r="P2567" s="23">
        <f>L2567+N2567+O2567</f>
        <v/>
      </c>
    </row>
    <row r="2568">
      <c r="A2568" s="5" t="inlineStr">
        <is>
          <t>E03962</t>
        </is>
      </c>
      <c r="B2568" s="5" t="inlineStr">
        <is>
          <t>PL</t>
        </is>
      </c>
      <c r="C2568" s="5" t="inlineStr">
        <is>
          <t>Operations</t>
        </is>
      </c>
      <c r="D2568" s="5" t="inlineStr">
        <is>
          <t>L2</t>
        </is>
      </c>
      <c r="E2568" s="5" t="n">
        <v>1</v>
      </c>
      <c r="F2568" s="5" t="n">
        <v>26650</v>
      </c>
      <c r="G2568" s="41" t="n">
        <v>45126</v>
      </c>
      <c r="H2568" s="41" t="n"/>
      <c r="I2568" s="42">
        <f>IF(H2568="",DATE(2099,12,31),H2568)</f>
        <v/>
      </c>
      <c r="J2568" s="23">
        <f>F2568*E2568</f>
        <v/>
      </c>
      <c r="K2568" s="23">
        <f>J2568*INDEX(Settings!$C$31:$C$36,MATCH(D2568,Settings!$B$31:$B$36,0))</f>
        <v/>
      </c>
      <c r="L2568" s="23">
        <f>J2568+K2568</f>
        <v/>
      </c>
      <c r="M2568" s="23">
        <f>MIN(L2568,Settings!$C$25)</f>
        <v/>
      </c>
      <c r="N2568" s="23">
        <f>IF(B2568="IT",L2568*Settings!$C$11+L2568*Settings!$C$12,M2568*Settings!$C$16+M2568*Settings!$C$17+L2568*Settings!$C$18+L2568*Settings!$C$19+L2568*Settings!$C$20+L2568*Settings!$C$21*Settings!$C$22)</f>
        <v/>
      </c>
      <c r="O2568" s="23">
        <f>IF(B2568="IT",J2568/Settings!$C$13,0)</f>
        <v/>
      </c>
      <c r="P2568" s="23">
        <f>L2568+N2568+O2568</f>
        <v/>
      </c>
    </row>
    <row r="2569">
      <c r="A2569" s="5" t="inlineStr">
        <is>
          <t>E03963</t>
        </is>
      </c>
      <c r="B2569" s="5" t="inlineStr">
        <is>
          <t>PL</t>
        </is>
      </c>
      <c r="C2569" s="5" t="inlineStr">
        <is>
          <t>Customer Service</t>
        </is>
      </c>
      <c r="D2569" s="5" t="inlineStr">
        <is>
          <t>L1</t>
        </is>
      </c>
      <c r="E2569" s="5" t="n">
        <v>1</v>
      </c>
      <c r="F2569" s="5" t="n">
        <v>20100</v>
      </c>
      <c r="G2569" s="41" t="n">
        <v>44251</v>
      </c>
      <c r="H2569" s="41" t="n"/>
      <c r="I2569" s="42">
        <f>IF(H2569="",DATE(2099,12,31),H2569)</f>
        <v/>
      </c>
      <c r="J2569" s="23">
        <f>F2569*E2569</f>
        <v/>
      </c>
      <c r="K2569" s="23">
        <f>J2569*INDEX(Settings!$C$31:$C$36,MATCH(D2569,Settings!$B$31:$B$36,0))</f>
        <v/>
      </c>
      <c r="L2569" s="23">
        <f>J2569+K2569</f>
        <v/>
      </c>
      <c r="M2569" s="23">
        <f>MIN(L2569,Settings!$C$25)</f>
        <v/>
      </c>
      <c r="N2569" s="23">
        <f>IF(B2569="IT",L2569*Settings!$C$11+L2569*Settings!$C$12,M2569*Settings!$C$16+M2569*Settings!$C$17+L2569*Settings!$C$18+L2569*Settings!$C$19+L2569*Settings!$C$20+L2569*Settings!$C$21*Settings!$C$22)</f>
        <v/>
      </c>
      <c r="O2569" s="23">
        <f>IF(B2569="IT",J2569/Settings!$C$13,0)</f>
        <v/>
      </c>
      <c r="P2569" s="23">
        <f>L2569+N2569+O2569</f>
        <v/>
      </c>
    </row>
    <row r="2570">
      <c r="A2570" s="5" t="inlineStr">
        <is>
          <t>E03964</t>
        </is>
      </c>
      <c r="B2570" s="5" t="inlineStr">
        <is>
          <t>PL</t>
        </is>
      </c>
      <c r="C2570" s="5" t="inlineStr">
        <is>
          <t>Customer Service</t>
        </is>
      </c>
      <c r="D2570" s="5" t="inlineStr">
        <is>
          <t>L4</t>
        </is>
      </c>
      <c r="E2570" s="5" t="n">
        <v>1</v>
      </c>
      <c r="F2570" s="5" t="n">
        <v>48850</v>
      </c>
      <c r="G2570" s="41" t="n">
        <v>44823</v>
      </c>
      <c r="H2570" s="41" t="n"/>
      <c r="I2570" s="42">
        <f>IF(H2570="",DATE(2099,12,31),H2570)</f>
        <v/>
      </c>
      <c r="J2570" s="23">
        <f>F2570*E2570</f>
        <v/>
      </c>
      <c r="K2570" s="23">
        <f>J2570*INDEX(Settings!$C$31:$C$36,MATCH(D2570,Settings!$B$31:$B$36,0))</f>
        <v/>
      </c>
      <c r="L2570" s="23">
        <f>J2570+K2570</f>
        <v/>
      </c>
      <c r="M2570" s="23">
        <f>MIN(L2570,Settings!$C$25)</f>
        <v/>
      </c>
      <c r="N2570" s="23">
        <f>IF(B2570="IT",L2570*Settings!$C$11+L2570*Settings!$C$12,M2570*Settings!$C$16+M2570*Settings!$C$17+L2570*Settings!$C$18+L2570*Settings!$C$19+L2570*Settings!$C$20+L2570*Settings!$C$21*Settings!$C$22)</f>
        <v/>
      </c>
      <c r="O2570" s="23">
        <f>IF(B2570="IT",J2570/Settings!$C$13,0)</f>
        <v/>
      </c>
      <c r="P2570" s="23">
        <f>L2570+N2570+O2570</f>
        <v/>
      </c>
    </row>
    <row r="2571">
      <c r="A2571" s="5" t="inlineStr">
        <is>
          <t>E03967</t>
        </is>
      </c>
      <c r="B2571" s="5" t="inlineStr">
        <is>
          <t>PL</t>
        </is>
      </c>
      <c r="C2571" s="5" t="inlineStr">
        <is>
          <t>Customer Service</t>
        </is>
      </c>
      <c r="D2571" s="5" t="inlineStr">
        <is>
          <t>L3</t>
        </is>
      </c>
      <c r="E2571" s="5" t="n">
        <v>1</v>
      </c>
      <c r="F2571" s="5" t="n">
        <v>28150</v>
      </c>
      <c r="G2571" s="41" t="n">
        <v>45792</v>
      </c>
      <c r="H2571" s="41" t="n">
        <v>45883</v>
      </c>
      <c r="I2571" s="42">
        <f>IF(H2571="",DATE(2099,12,31),H2571)</f>
        <v/>
      </c>
      <c r="J2571" s="23">
        <f>F2571*E2571</f>
        <v/>
      </c>
      <c r="K2571" s="23">
        <f>J2571*INDEX(Settings!$C$31:$C$36,MATCH(D2571,Settings!$B$31:$B$36,0))</f>
        <v/>
      </c>
      <c r="L2571" s="23">
        <f>J2571+K2571</f>
        <v/>
      </c>
      <c r="M2571" s="23">
        <f>MIN(L2571,Settings!$C$25)</f>
        <v/>
      </c>
      <c r="N2571" s="23">
        <f>IF(B2571="IT",L2571*Settings!$C$11+L2571*Settings!$C$12,M2571*Settings!$C$16+M2571*Settings!$C$17+L2571*Settings!$C$18+L2571*Settings!$C$19+L2571*Settings!$C$20+L2571*Settings!$C$21*Settings!$C$22)</f>
        <v/>
      </c>
      <c r="O2571" s="23">
        <f>IF(B2571="IT",J2571/Settings!$C$13,0)</f>
        <v/>
      </c>
      <c r="P2571" s="23">
        <f>L2571+N2571+O2571</f>
        <v/>
      </c>
    </row>
    <row r="2572">
      <c r="A2572" s="5" t="inlineStr">
        <is>
          <t>E03970</t>
        </is>
      </c>
      <c r="B2572" s="5" t="inlineStr">
        <is>
          <t>PL</t>
        </is>
      </c>
      <c r="C2572" s="5" t="inlineStr">
        <is>
          <t>Sales</t>
        </is>
      </c>
      <c r="D2572" s="5" t="inlineStr">
        <is>
          <t>L1</t>
        </is>
      </c>
      <c r="E2572" s="5" t="n">
        <v>1</v>
      </c>
      <c r="F2572" s="5" t="n">
        <v>22300</v>
      </c>
      <c r="G2572" s="41" t="n">
        <v>42896</v>
      </c>
      <c r="H2572" s="41" t="n">
        <v>46094</v>
      </c>
      <c r="I2572" s="42">
        <f>IF(H2572="",DATE(2099,12,31),H2572)</f>
        <v/>
      </c>
      <c r="J2572" s="23">
        <f>F2572*E2572</f>
        <v/>
      </c>
      <c r="K2572" s="23">
        <f>J2572*INDEX(Settings!$C$31:$C$36,MATCH(D2572,Settings!$B$31:$B$36,0))</f>
        <v/>
      </c>
      <c r="L2572" s="23">
        <f>J2572+K2572</f>
        <v/>
      </c>
      <c r="M2572" s="23">
        <f>MIN(L2572,Settings!$C$25)</f>
        <v/>
      </c>
      <c r="N2572" s="23">
        <f>IF(B2572="IT",L2572*Settings!$C$11+L2572*Settings!$C$12,M2572*Settings!$C$16+M2572*Settings!$C$17+L2572*Settings!$C$18+L2572*Settings!$C$19+L2572*Settings!$C$20+L2572*Settings!$C$21*Settings!$C$22)</f>
        <v/>
      </c>
      <c r="O2572" s="23">
        <f>IF(B2572="IT",J2572/Settings!$C$13,0)</f>
        <v/>
      </c>
      <c r="P2572" s="23">
        <f>L2572+N2572+O2572</f>
        <v/>
      </c>
    </row>
    <row r="2573">
      <c r="A2573" s="5" t="inlineStr">
        <is>
          <t>E03971</t>
        </is>
      </c>
      <c r="B2573" s="5" t="inlineStr">
        <is>
          <t>PL</t>
        </is>
      </c>
      <c r="C2573" s="5" t="inlineStr">
        <is>
          <t>Sales</t>
        </is>
      </c>
      <c r="D2573" s="5" t="inlineStr">
        <is>
          <t>L2</t>
        </is>
      </c>
      <c r="E2573" s="5" t="n">
        <v>1</v>
      </c>
      <c r="F2573" s="5" t="n">
        <v>25050</v>
      </c>
      <c r="G2573" s="41" t="n">
        <v>45218</v>
      </c>
      <c r="H2573" s="41" t="n"/>
      <c r="I2573" s="42">
        <f>IF(H2573="",DATE(2099,12,31),H2573)</f>
        <v/>
      </c>
      <c r="J2573" s="23">
        <f>F2573*E2573</f>
        <v/>
      </c>
      <c r="K2573" s="23">
        <f>J2573*INDEX(Settings!$C$31:$C$36,MATCH(D2573,Settings!$B$31:$B$36,0))</f>
        <v/>
      </c>
      <c r="L2573" s="23">
        <f>J2573+K2573</f>
        <v/>
      </c>
      <c r="M2573" s="23">
        <f>MIN(L2573,Settings!$C$25)</f>
        <v/>
      </c>
      <c r="N2573" s="23">
        <f>IF(B2573="IT",L2573*Settings!$C$11+L2573*Settings!$C$12,M2573*Settings!$C$16+M2573*Settings!$C$17+L2573*Settings!$C$18+L2573*Settings!$C$19+L2573*Settings!$C$20+L2573*Settings!$C$21*Settings!$C$22)</f>
        <v/>
      </c>
      <c r="O2573" s="23">
        <f>IF(B2573="IT",J2573/Settings!$C$13,0)</f>
        <v/>
      </c>
      <c r="P2573" s="23">
        <f>L2573+N2573+O2573</f>
        <v/>
      </c>
    </row>
    <row r="2574">
      <c r="A2574" s="5" t="inlineStr">
        <is>
          <t>E03973</t>
        </is>
      </c>
      <c r="B2574" s="5" t="inlineStr">
        <is>
          <t>PL</t>
        </is>
      </c>
      <c r="C2574" s="5" t="inlineStr">
        <is>
          <t>Operations</t>
        </is>
      </c>
      <c r="D2574" s="5" t="inlineStr">
        <is>
          <t>L1</t>
        </is>
      </c>
      <c r="E2574" s="5" t="n">
        <v>1</v>
      </c>
      <c r="F2574" s="5" t="n">
        <v>19100</v>
      </c>
      <c r="G2574" s="41" t="n">
        <v>44114</v>
      </c>
      <c r="H2574" s="41" t="n">
        <v>46031</v>
      </c>
      <c r="I2574" s="42">
        <f>IF(H2574="",DATE(2099,12,31),H2574)</f>
        <v/>
      </c>
      <c r="J2574" s="23">
        <f>F2574*E2574</f>
        <v/>
      </c>
      <c r="K2574" s="23">
        <f>J2574*INDEX(Settings!$C$31:$C$36,MATCH(D2574,Settings!$B$31:$B$36,0))</f>
        <v/>
      </c>
      <c r="L2574" s="23">
        <f>J2574+K2574</f>
        <v/>
      </c>
      <c r="M2574" s="23">
        <f>MIN(L2574,Settings!$C$25)</f>
        <v/>
      </c>
      <c r="N2574" s="23">
        <f>IF(B2574="IT",L2574*Settings!$C$11+L2574*Settings!$C$12,M2574*Settings!$C$16+M2574*Settings!$C$17+L2574*Settings!$C$18+L2574*Settings!$C$19+L2574*Settings!$C$20+L2574*Settings!$C$21*Settings!$C$22)</f>
        <v/>
      </c>
      <c r="O2574" s="23">
        <f>IF(B2574="IT",J2574/Settings!$C$13,0)</f>
        <v/>
      </c>
      <c r="P2574" s="23">
        <f>L2574+N2574+O2574</f>
        <v/>
      </c>
    </row>
    <row r="2575">
      <c r="A2575" s="5" t="inlineStr">
        <is>
          <t>E03975</t>
        </is>
      </c>
      <c r="B2575" s="5" t="inlineStr">
        <is>
          <t>IT</t>
        </is>
      </c>
      <c r="C2575" s="5" t="inlineStr">
        <is>
          <t>Customer Service</t>
        </is>
      </c>
      <c r="D2575" s="5" t="inlineStr">
        <is>
          <t>L2</t>
        </is>
      </c>
      <c r="E2575" s="5" t="n">
        <v>1</v>
      </c>
      <c r="F2575" s="5" t="n">
        <v>28100</v>
      </c>
      <c r="G2575" s="41" t="n">
        <v>45983</v>
      </c>
      <c r="H2575" s="41" t="n"/>
      <c r="I2575" s="42">
        <f>IF(H2575="",DATE(2099,12,31),H2575)</f>
        <v/>
      </c>
      <c r="J2575" s="23">
        <f>F2575*E2575</f>
        <v/>
      </c>
      <c r="K2575" s="23">
        <f>J2575*INDEX(Settings!$C$31:$C$36,MATCH(D2575,Settings!$B$31:$B$36,0))</f>
        <v/>
      </c>
      <c r="L2575" s="23">
        <f>J2575+K2575</f>
        <v/>
      </c>
      <c r="M2575" s="23">
        <f>MIN(L2575,Settings!$C$25)</f>
        <v/>
      </c>
      <c r="N2575" s="23">
        <f>IF(B2575="IT",L2575*Settings!$C$11+L2575*Settings!$C$12,M2575*Settings!$C$16+M2575*Settings!$C$17+L2575*Settings!$C$18+L2575*Settings!$C$19+L2575*Settings!$C$20+L2575*Settings!$C$21*Settings!$C$22)</f>
        <v/>
      </c>
      <c r="O2575" s="23">
        <f>IF(B2575="IT",J2575/Settings!$C$13,0)</f>
        <v/>
      </c>
      <c r="P2575" s="23">
        <f>L2575+N2575+O2575</f>
        <v/>
      </c>
    </row>
    <row r="2576">
      <c r="A2576" s="5" t="inlineStr">
        <is>
          <t>E03976</t>
        </is>
      </c>
      <c r="B2576" s="5" t="inlineStr">
        <is>
          <t>PL</t>
        </is>
      </c>
      <c r="C2576" s="5" t="inlineStr">
        <is>
          <t>Operations</t>
        </is>
      </c>
      <c r="D2576" s="5" t="inlineStr">
        <is>
          <t>L3</t>
        </is>
      </c>
      <c r="E2576" s="5" t="n">
        <v>1</v>
      </c>
      <c r="F2576" s="5" t="n">
        <v>32000</v>
      </c>
      <c r="G2576" s="41" t="n">
        <v>44286</v>
      </c>
      <c r="H2576" s="41" t="n"/>
      <c r="I2576" s="42">
        <f>IF(H2576="",DATE(2099,12,31),H2576)</f>
        <v/>
      </c>
      <c r="J2576" s="23">
        <f>F2576*E2576</f>
        <v/>
      </c>
      <c r="K2576" s="23">
        <f>J2576*INDEX(Settings!$C$31:$C$36,MATCH(D2576,Settings!$B$31:$B$36,0))</f>
        <v/>
      </c>
      <c r="L2576" s="23">
        <f>J2576+K2576</f>
        <v/>
      </c>
      <c r="M2576" s="23">
        <f>MIN(L2576,Settings!$C$25)</f>
        <v/>
      </c>
      <c r="N2576" s="23">
        <f>IF(B2576="IT",L2576*Settings!$C$11+L2576*Settings!$C$12,M2576*Settings!$C$16+M2576*Settings!$C$17+L2576*Settings!$C$18+L2576*Settings!$C$19+L2576*Settings!$C$20+L2576*Settings!$C$21*Settings!$C$22)</f>
        <v/>
      </c>
      <c r="O2576" s="23">
        <f>IF(B2576="IT",J2576/Settings!$C$13,0)</f>
        <v/>
      </c>
      <c r="P2576" s="23">
        <f>L2576+N2576+O2576</f>
        <v/>
      </c>
    </row>
    <row r="2577">
      <c r="A2577" s="5" t="inlineStr">
        <is>
          <t>E03977</t>
        </is>
      </c>
      <c r="B2577" s="5" t="inlineStr">
        <is>
          <t>IT</t>
        </is>
      </c>
      <c r="C2577" s="5" t="inlineStr">
        <is>
          <t>Operations</t>
        </is>
      </c>
      <c r="D2577" s="5" t="inlineStr">
        <is>
          <t>L5</t>
        </is>
      </c>
      <c r="E2577" s="5" t="n">
        <v>1</v>
      </c>
      <c r="F2577" s="5" t="n">
        <v>77000</v>
      </c>
      <c r="G2577" s="41" t="n">
        <v>45630</v>
      </c>
      <c r="H2577" s="41" t="n"/>
      <c r="I2577" s="42">
        <f>IF(H2577="",DATE(2099,12,31),H2577)</f>
        <v/>
      </c>
      <c r="J2577" s="23">
        <f>F2577*E2577</f>
        <v/>
      </c>
      <c r="K2577" s="23">
        <f>J2577*INDEX(Settings!$C$31:$C$36,MATCH(D2577,Settings!$B$31:$B$36,0))</f>
        <v/>
      </c>
      <c r="L2577" s="23">
        <f>J2577+K2577</f>
        <v/>
      </c>
      <c r="M2577" s="23">
        <f>MIN(L2577,Settings!$C$25)</f>
        <v/>
      </c>
      <c r="N2577" s="23">
        <f>IF(B2577="IT",L2577*Settings!$C$11+L2577*Settings!$C$12,M2577*Settings!$C$16+M2577*Settings!$C$17+L2577*Settings!$C$18+L2577*Settings!$C$19+L2577*Settings!$C$20+L2577*Settings!$C$21*Settings!$C$22)</f>
        <v/>
      </c>
      <c r="O2577" s="23">
        <f>IF(B2577="IT",J2577/Settings!$C$13,0)</f>
        <v/>
      </c>
      <c r="P2577" s="23">
        <f>L2577+N2577+O2577</f>
        <v/>
      </c>
    </row>
    <row r="2578">
      <c r="A2578" s="5" t="inlineStr">
        <is>
          <t>E03978</t>
        </is>
      </c>
      <c r="B2578" s="5" t="inlineStr">
        <is>
          <t>IT</t>
        </is>
      </c>
      <c r="C2578" s="5" t="inlineStr">
        <is>
          <t>Sales</t>
        </is>
      </c>
      <c r="D2578" s="5" t="inlineStr">
        <is>
          <t>L1</t>
        </is>
      </c>
      <c r="E2578" s="5" t="n">
        <v>1</v>
      </c>
      <c r="F2578" s="5" t="n">
        <v>27100</v>
      </c>
      <c r="G2578" s="41" t="n">
        <v>45665</v>
      </c>
      <c r="H2578" s="41" t="n"/>
      <c r="I2578" s="42">
        <f>IF(H2578="",DATE(2099,12,31),H2578)</f>
        <v/>
      </c>
      <c r="J2578" s="23">
        <f>F2578*E2578</f>
        <v/>
      </c>
      <c r="K2578" s="23">
        <f>J2578*INDEX(Settings!$C$31:$C$36,MATCH(D2578,Settings!$B$31:$B$36,0))</f>
        <v/>
      </c>
      <c r="L2578" s="23">
        <f>J2578+K2578</f>
        <v/>
      </c>
      <c r="M2578" s="23">
        <f>MIN(L2578,Settings!$C$25)</f>
        <v/>
      </c>
      <c r="N2578" s="23">
        <f>IF(B2578="IT",L2578*Settings!$C$11+L2578*Settings!$C$12,M2578*Settings!$C$16+M2578*Settings!$C$17+L2578*Settings!$C$18+L2578*Settings!$C$19+L2578*Settings!$C$20+L2578*Settings!$C$21*Settings!$C$22)</f>
        <v/>
      </c>
      <c r="O2578" s="23">
        <f>IF(B2578="IT",J2578/Settings!$C$13,0)</f>
        <v/>
      </c>
      <c r="P2578" s="23">
        <f>L2578+N2578+O2578</f>
        <v/>
      </c>
    </row>
    <row r="2579">
      <c r="A2579" s="5" t="inlineStr">
        <is>
          <t>E03980</t>
        </is>
      </c>
      <c r="B2579" s="5" t="inlineStr">
        <is>
          <t>PL</t>
        </is>
      </c>
      <c r="C2579" s="5" t="inlineStr">
        <is>
          <t>Tech</t>
        </is>
      </c>
      <c r="D2579" s="5" t="inlineStr">
        <is>
          <t>L2</t>
        </is>
      </c>
      <c r="E2579" s="5" t="n">
        <v>1</v>
      </c>
      <c r="F2579" s="5" t="n">
        <v>29100</v>
      </c>
      <c r="G2579" s="41" t="n">
        <v>42725</v>
      </c>
      <c r="H2579" s="41" t="n">
        <v>45873</v>
      </c>
      <c r="I2579" s="42">
        <f>IF(H2579="",DATE(2099,12,31),H2579)</f>
        <v/>
      </c>
      <c r="J2579" s="23">
        <f>F2579*E2579</f>
        <v/>
      </c>
      <c r="K2579" s="23">
        <f>J2579*INDEX(Settings!$C$31:$C$36,MATCH(D2579,Settings!$B$31:$B$36,0))</f>
        <v/>
      </c>
      <c r="L2579" s="23">
        <f>J2579+K2579</f>
        <v/>
      </c>
      <c r="M2579" s="23">
        <f>MIN(L2579,Settings!$C$25)</f>
        <v/>
      </c>
      <c r="N2579" s="23">
        <f>IF(B2579="IT",L2579*Settings!$C$11+L2579*Settings!$C$12,M2579*Settings!$C$16+M2579*Settings!$C$17+L2579*Settings!$C$18+L2579*Settings!$C$19+L2579*Settings!$C$20+L2579*Settings!$C$21*Settings!$C$22)</f>
        <v/>
      </c>
      <c r="O2579" s="23">
        <f>IF(B2579="IT",J2579/Settings!$C$13,0)</f>
        <v/>
      </c>
      <c r="P2579" s="23">
        <f>L2579+N2579+O2579</f>
        <v/>
      </c>
    </row>
    <row r="2580">
      <c r="A2580" s="5" t="inlineStr">
        <is>
          <t>E03983</t>
        </is>
      </c>
      <c r="B2580" s="5" t="inlineStr">
        <is>
          <t>PL</t>
        </is>
      </c>
      <c r="C2580" s="5" t="inlineStr">
        <is>
          <t>Tech</t>
        </is>
      </c>
      <c r="D2580" s="5" t="inlineStr">
        <is>
          <t>L3</t>
        </is>
      </c>
      <c r="E2580" s="5" t="n">
        <v>1</v>
      </c>
      <c r="F2580" s="5" t="n">
        <v>49550</v>
      </c>
      <c r="G2580" s="41" t="n">
        <v>45237</v>
      </c>
      <c r="H2580" s="41" t="n"/>
      <c r="I2580" s="42">
        <f>IF(H2580="",DATE(2099,12,31),H2580)</f>
        <v/>
      </c>
      <c r="J2580" s="23">
        <f>F2580*E2580</f>
        <v/>
      </c>
      <c r="K2580" s="23">
        <f>J2580*INDEX(Settings!$C$31:$C$36,MATCH(D2580,Settings!$B$31:$B$36,0))</f>
        <v/>
      </c>
      <c r="L2580" s="23">
        <f>J2580+K2580</f>
        <v/>
      </c>
      <c r="M2580" s="23">
        <f>MIN(L2580,Settings!$C$25)</f>
        <v/>
      </c>
      <c r="N2580" s="23">
        <f>IF(B2580="IT",L2580*Settings!$C$11+L2580*Settings!$C$12,M2580*Settings!$C$16+M2580*Settings!$C$17+L2580*Settings!$C$18+L2580*Settings!$C$19+L2580*Settings!$C$20+L2580*Settings!$C$21*Settings!$C$22)</f>
        <v/>
      </c>
      <c r="O2580" s="23">
        <f>IF(B2580="IT",J2580/Settings!$C$13,0)</f>
        <v/>
      </c>
      <c r="P2580" s="23">
        <f>L2580+N2580+O2580</f>
        <v/>
      </c>
    </row>
    <row r="2581">
      <c r="A2581" s="5" t="inlineStr">
        <is>
          <t>E03985</t>
        </is>
      </c>
      <c r="B2581" s="5" t="inlineStr">
        <is>
          <t>PL</t>
        </is>
      </c>
      <c r="C2581" s="5" t="inlineStr">
        <is>
          <t>Finance</t>
        </is>
      </c>
      <c r="D2581" s="5" t="inlineStr">
        <is>
          <t>L2</t>
        </is>
      </c>
      <c r="E2581" s="5" t="n">
        <v>1</v>
      </c>
      <c r="F2581" s="5" t="n">
        <v>30400</v>
      </c>
      <c r="G2581" s="41" t="n">
        <v>42375</v>
      </c>
      <c r="H2581" s="41" t="n"/>
      <c r="I2581" s="42">
        <f>IF(H2581="",DATE(2099,12,31),H2581)</f>
        <v/>
      </c>
      <c r="J2581" s="23">
        <f>F2581*E2581</f>
        <v/>
      </c>
      <c r="K2581" s="23">
        <f>J2581*INDEX(Settings!$C$31:$C$36,MATCH(D2581,Settings!$B$31:$B$36,0))</f>
        <v/>
      </c>
      <c r="L2581" s="23">
        <f>J2581+K2581</f>
        <v/>
      </c>
      <c r="M2581" s="23">
        <f>MIN(L2581,Settings!$C$25)</f>
        <v/>
      </c>
      <c r="N2581" s="23">
        <f>IF(B2581="IT",L2581*Settings!$C$11+L2581*Settings!$C$12,M2581*Settings!$C$16+M2581*Settings!$C$17+L2581*Settings!$C$18+L2581*Settings!$C$19+L2581*Settings!$C$20+L2581*Settings!$C$21*Settings!$C$22)</f>
        <v/>
      </c>
      <c r="O2581" s="23">
        <f>IF(B2581="IT",J2581/Settings!$C$13,0)</f>
        <v/>
      </c>
      <c r="P2581" s="23">
        <f>L2581+N2581+O2581</f>
        <v/>
      </c>
    </row>
    <row r="2582">
      <c r="A2582" s="5" t="inlineStr">
        <is>
          <t>E03986</t>
        </is>
      </c>
      <c r="B2582" s="5" t="inlineStr">
        <is>
          <t>PL</t>
        </is>
      </c>
      <c r="C2582" s="5" t="inlineStr">
        <is>
          <t>Customer Service</t>
        </is>
      </c>
      <c r="D2582" s="5" t="inlineStr">
        <is>
          <t>L2</t>
        </is>
      </c>
      <c r="E2582" s="5" t="n">
        <v>1</v>
      </c>
      <c r="F2582" s="5" t="n">
        <v>23100</v>
      </c>
      <c r="G2582" s="41" t="n">
        <v>43747</v>
      </c>
      <c r="H2582" s="41" t="n"/>
      <c r="I2582" s="42">
        <f>IF(H2582="",DATE(2099,12,31),H2582)</f>
        <v/>
      </c>
      <c r="J2582" s="23">
        <f>F2582*E2582</f>
        <v/>
      </c>
      <c r="K2582" s="23">
        <f>J2582*INDEX(Settings!$C$31:$C$36,MATCH(D2582,Settings!$B$31:$B$36,0))</f>
        <v/>
      </c>
      <c r="L2582" s="23">
        <f>J2582+K2582</f>
        <v/>
      </c>
      <c r="M2582" s="23">
        <f>MIN(L2582,Settings!$C$25)</f>
        <v/>
      </c>
      <c r="N2582" s="23">
        <f>IF(B2582="IT",L2582*Settings!$C$11+L2582*Settings!$C$12,M2582*Settings!$C$16+M2582*Settings!$C$17+L2582*Settings!$C$18+L2582*Settings!$C$19+L2582*Settings!$C$20+L2582*Settings!$C$21*Settings!$C$22)</f>
        <v/>
      </c>
      <c r="O2582" s="23">
        <f>IF(B2582="IT",J2582/Settings!$C$13,0)</f>
        <v/>
      </c>
      <c r="P2582" s="23">
        <f>L2582+N2582+O2582</f>
        <v/>
      </c>
    </row>
    <row r="2583">
      <c r="A2583" s="5" t="inlineStr">
        <is>
          <t>E03990</t>
        </is>
      </c>
      <c r="B2583" s="5" t="inlineStr">
        <is>
          <t>PL</t>
        </is>
      </c>
      <c r="C2583" s="5" t="inlineStr">
        <is>
          <t>Tech</t>
        </is>
      </c>
      <c r="D2583" s="5" t="inlineStr">
        <is>
          <t>L2</t>
        </is>
      </c>
      <c r="E2583" s="5" t="n">
        <v>1</v>
      </c>
      <c r="F2583" s="5" t="n">
        <v>36800</v>
      </c>
      <c r="G2583" s="41" t="n">
        <v>43986</v>
      </c>
      <c r="H2583" s="41" t="n"/>
      <c r="I2583" s="42">
        <f>IF(H2583="",DATE(2099,12,31),H2583)</f>
        <v/>
      </c>
      <c r="J2583" s="23">
        <f>F2583*E2583</f>
        <v/>
      </c>
      <c r="K2583" s="23">
        <f>J2583*INDEX(Settings!$C$31:$C$36,MATCH(D2583,Settings!$B$31:$B$36,0))</f>
        <v/>
      </c>
      <c r="L2583" s="23">
        <f>J2583+K2583</f>
        <v/>
      </c>
      <c r="M2583" s="23">
        <f>MIN(L2583,Settings!$C$25)</f>
        <v/>
      </c>
      <c r="N2583" s="23">
        <f>IF(B2583="IT",L2583*Settings!$C$11+L2583*Settings!$C$12,M2583*Settings!$C$16+M2583*Settings!$C$17+L2583*Settings!$C$18+L2583*Settings!$C$19+L2583*Settings!$C$20+L2583*Settings!$C$21*Settings!$C$22)</f>
        <v/>
      </c>
      <c r="O2583" s="23">
        <f>IF(B2583="IT",J2583/Settings!$C$13,0)</f>
        <v/>
      </c>
      <c r="P2583" s="23">
        <f>L2583+N2583+O2583</f>
        <v/>
      </c>
    </row>
    <row r="2584">
      <c r="A2584" s="5" t="inlineStr">
        <is>
          <t>E03992</t>
        </is>
      </c>
      <c r="B2584" s="5" t="inlineStr">
        <is>
          <t>PL</t>
        </is>
      </c>
      <c r="C2584" s="5" t="inlineStr">
        <is>
          <t>Tech</t>
        </is>
      </c>
      <c r="D2584" s="5" t="inlineStr">
        <is>
          <t>L5</t>
        </is>
      </c>
      <c r="E2584" s="5" t="n">
        <v>1</v>
      </c>
      <c r="F2584" s="5" t="n">
        <v>84250</v>
      </c>
      <c r="G2584" s="41" t="n">
        <v>44903</v>
      </c>
      <c r="H2584" s="41" t="n"/>
      <c r="I2584" s="42">
        <f>IF(H2584="",DATE(2099,12,31),H2584)</f>
        <v/>
      </c>
      <c r="J2584" s="23">
        <f>F2584*E2584</f>
        <v/>
      </c>
      <c r="K2584" s="23">
        <f>J2584*INDEX(Settings!$C$31:$C$36,MATCH(D2584,Settings!$B$31:$B$36,0))</f>
        <v/>
      </c>
      <c r="L2584" s="23">
        <f>J2584+K2584</f>
        <v/>
      </c>
      <c r="M2584" s="23">
        <f>MIN(L2584,Settings!$C$25)</f>
        <v/>
      </c>
      <c r="N2584" s="23">
        <f>IF(B2584="IT",L2584*Settings!$C$11+L2584*Settings!$C$12,M2584*Settings!$C$16+M2584*Settings!$C$17+L2584*Settings!$C$18+L2584*Settings!$C$19+L2584*Settings!$C$20+L2584*Settings!$C$21*Settings!$C$22)</f>
        <v/>
      </c>
      <c r="O2584" s="23">
        <f>IF(B2584="IT",J2584/Settings!$C$13,0)</f>
        <v/>
      </c>
      <c r="P2584" s="23">
        <f>L2584+N2584+O2584</f>
        <v/>
      </c>
    </row>
    <row r="2585">
      <c r="A2585" s="5" t="inlineStr">
        <is>
          <t>E03993</t>
        </is>
      </c>
      <c r="B2585" s="5" t="inlineStr">
        <is>
          <t>PL</t>
        </is>
      </c>
      <c r="C2585" s="5" t="inlineStr">
        <is>
          <t>Sales</t>
        </is>
      </c>
      <c r="D2585" s="5" t="inlineStr">
        <is>
          <t>L2</t>
        </is>
      </c>
      <c r="E2585" s="5" t="n">
        <v>1</v>
      </c>
      <c r="F2585" s="5" t="n">
        <v>28350</v>
      </c>
      <c r="G2585" s="41" t="n">
        <v>43514</v>
      </c>
      <c r="H2585" s="41" t="n"/>
      <c r="I2585" s="42">
        <f>IF(H2585="",DATE(2099,12,31),H2585)</f>
        <v/>
      </c>
      <c r="J2585" s="23">
        <f>F2585*E2585</f>
        <v/>
      </c>
      <c r="K2585" s="23">
        <f>J2585*INDEX(Settings!$C$31:$C$36,MATCH(D2585,Settings!$B$31:$B$36,0))</f>
        <v/>
      </c>
      <c r="L2585" s="23">
        <f>J2585+K2585</f>
        <v/>
      </c>
      <c r="M2585" s="23">
        <f>MIN(L2585,Settings!$C$25)</f>
        <v/>
      </c>
      <c r="N2585" s="23">
        <f>IF(B2585="IT",L2585*Settings!$C$11+L2585*Settings!$C$12,M2585*Settings!$C$16+M2585*Settings!$C$17+L2585*Settings!$C$18+L2585*Settings!$C$19+L2585*Settings!$C$20+L2585*Settings!$C$21*Settings!$C$22)</f>
        <v/>
      </c>
      <c r="O2585" s="23">
        <f>IF(B2585="IT",J2585/Settings!$C$13,0)</f>
        <v/>
      </c>
      <c r="P2585" s="23">
        <f>L2585+N2585+O2585</f>
        <v/>
      </c>
    </row>
    <row r="2586">
      <c r="A2586" s="5" t="inlineStr">
        <is>
          <t>E03994</t>
        </is>
      </c>
      <c r="B2586" s="5" t="inlineStr">
        <is>
          <t>PL</t>
        </is>
      </c>
      <c r="C2586" s="5" t="inlineStr">
        <is>
          <t>Operations</t>
        </is>
      </c>
      <c r="D2586" s="5" t="inlineStr">
        <is>
          <t>L5</t>
        </is>
      </c>
      <c r="E2586" s="5" t="n">
        <v>1</v>
      </c>
      <c r="F2586" s="5" t="n">
        <v>61050</v>
      </c>
      <c r="G2586" s="41" t="n">
        <v>41111</v>
      </c>
      <c r="H2586" s="41" t="n"/>
      <c r="I2586" s="42">
        <f>IF(H2586="",DATE(2099,12,31),H2586)</f>
        <v/>
      </c>
      <c r="J2586" s="23">
        <f>F2586*E2586</f>
        <v/>
      </c>
      <c r="K2586" s="23">
        <f>J2586*INDEX(Settings!$C$31:$C$36,MATCH(D2586,Settings!$B$31:$B$36,0))</f>
        <v/>
      </c>
      <c r="L2586" s="23">
        <f>J2586+K2586</f>
        <v/>
      </c>
      <c r="M2586" s="23">
        <f>MIN(L2586,Settings!$C$25)</f>
        <v/>
      </c>
      <c r="N2586" s="23">
        <f>IF(B2586="IT",L2586*Settings!$C$11+L2586*Settings!$C$12,M2586*Settings!$C$16+M2586*Settings!$C$17+L2586*Settings!$C$18+L2586*Settings!$C$19+L2586*Settings!$C$20+L2586*Settings!$C$21*Settings!$C$22)</f>
        <v/>
      </c>
      <c r="O2586" s="23">
        <f>IF(B2586="IT",J2586/Settings!$C$13,0)</f>
        <v/>
      </c>
      <c r="P2586" s="23">
        <f>L2586+N2586+O2586</f>
        <v/>
      </c>
    </row>
    <row r="2587">
      <c r="A2587" s="5" t="inlineStr">
        <is>
          <t>E03995</t>
        </is>
      </c>
      <c r="B2587" s="5" t="inlineStr">
        <is>
          <t>PL</t>
        </is>
      </c>
      <c r="C2587" s="5" t="inlineStr">
        <is>
          <t>Sales</t>
        </is>
      </c>
      <c r="D2587" s="5" t="inlineStr">
        <is>
          <t>L1</t>
        </is>
      </c>
      <c r="E2587" s="5" t="n">
        <v>1</v>
      </c>
      <c r="F2587" s="5" t="n">
        <v>18200</v>
      </c>
      <c r="G2587" s="41" t="n">
        <v>45969</v>
      </c>
      <c r="H2587" s="41" t="n"/>
      <c r="I2587" s="42">
        <f>IF(H2587="",DATE(2099,12,31),H2587)</f>
        <v/>
      </c>
      <c r="J2587" s="23">
        <f>F2587*E2587</f>
        <v/>
      </c>
      <c r="K2587" s="23">
        <f>J2587*INDEX(Settings!$C$31:$C$36,MATCH(D2587,Settings!$B$31:$B$36,0))</f>
        <v/>
      </c>
      <c r="L2587" s="23">
        <f>J2587+K2587</f>
        <v/>
      </c>
      <c r="M2587" s="23">
        <f>MIN(L2587,Settings!$C$25)</f>
        <v/>
      </c>
      <c r="N2587" s="23">
        <f>IF(B2587="IT",L2587*Settings!$C$11+L2587*Settings!$C$12,M2587*Settings!$C$16+M2587*Settings!$C$17+L2587*Settings!$C$18+L2587*Settings!$C$19+L2587*Settings!$C$20+L2587*Settings!$C$21*Settings!$C$22)</f>
        <v/>
      </c>
      <c r="O2587" s="23">
        <f>IF(B2587="IT",J2587/Settings!$C$13,0)</f>
        <v/>
      </c>
      <c r="P2587" s="23">
        <f>L2587+N2587+O2587</f>
        <v/>
      </c>
    </row>
    <row r="2588">
      <c r="A2588" s="5" t="inlineStr">
        <is>
          <t>E03996</t>
        </is>
      </c>
      <c r="B2588" s="5" t="inlineStr">
        <is>
          <t>PL</t>
        </is>
      </c>
      <c r="C2588" s="5" t="inlineStr">
        <is>
          <t>Tech</t>
        </is>
      </c>
      <c r="D2588" s="5" t="inlineStr">
        <is>
          <t>L1</t>
        </is>
      </c>
      <c r="E2588" s="5" t="n">
        <v>1</v>
      </c>
      <c r="F2588" s="5" t="n">
        <v>24250</v>
      </c>
      <c r="G2588" s="41" t="n">
        <v>42949</v>
      </c>
      <c r="H2588" s="41" t="n">
        <v>46065</v>
      </c>
      <c r="I2588" s="42">
        <f>IF(H2588="",DATE(2099,12,31),H2588)</f>
        <v/>
      </c>
      <c r="J2588" s="23">
        <f>F2588*E2588</f>
        <v/>
      </c>
      <c r="K2588" s="23">
        <f>J2588*INDEX(Settings!$C$31:$C$36,MATCH(D2588,Settings!$B$31:$B$36,0))</f>
        <v/>
      </c>
      <c r="L2588" s="23">
        <f>J2588+K2588</f>
        <v/>
      </c>
      <c r="M2588" s="23">
        <f>MIN(L2588,Settings!$C$25)</f>
        <v/>
      </c>
      <c r="N2588" s="23">
        <f>IF(B2588="IT",L2588*Settings!$C$11+L2588*Settings!$C$12,M2588*Settings!$C$16+M2588*Settings!$C$17+L2588*Settings!$C$18+L2588*Settings!$C$19+L2588*Settings!$C$20+L2588*Settings!$C$21*Settings!$C$22)</f>
        <v/>
      </c>
      <c r="O2588" s="23">
        <f>IF(B2588="IT",J2588/Settings!$C$13,0)</f>
        <v/>
      </c>
      <c r="P2588" s="23">
        <f>L2588+N2588+O2588</f>
        <v/>
      </c>
    </row>
    <row r="2589">
      <c r="A2589" s="5" t="inlineStr">
        <is>
          <t>E03998</t>
        </is>
      </c>
      <c r="B2589" s="5" t="inlineStr">
        <is>
          <t>IT</t>
        </is>
      </c>
      <c r="C2589" s="5" t="inlineStr">
        <is>
          <t>Sales</t>
        </is>
      </c>
      <c r="D2589" s="5" t="inlineStr">
        <is>
          <t>L3</t>
        </is>
      </c>
      <c r="E2589" s="5" t="n">
        <v>1</v>
      </c>
      <c r="F2589" s="5" t="n">
        <v>38800</v>
      </c>
      <c r="G2589" s="41" t="n">
        <v>44593</v>
      </c>
      <c r="H2589" s="41" t="n">
        <v>45997</v>
      </c>
      <c r="I2589" s="42">
        <f>IF(H2589="",DATE(2099,12,31),H2589)</f>
        <v/>
      </c>
      <c r="J2589" s="23">
        <f>F2589*E2589</f>
        <v/>
      </c>
      <c r="K2589" s="23">
        <f>J2589*INDEX(Settings!$C$31:$C$36,MATCH(D2589,Settings!$B$31:$B$36,0))</f>
        <v/>
      </c>
      <c r="L2589" s="23">
        <f>J2589+K2589</f>
        <v/>
      </c>
      <c r="M2589" s="23">
        <f>MIN(L2589,Settings!$C$25)</f>
        <v/>
      </c>
      <c r="N2589" s="23">
        <f>IF(B2589="IT",L2589*Settings!$C$11+L2589*Settings!$C$12,M2589*Settings!$C$16+M2589*Settings!$C$17+L2589*Settings!$C$18+L2589*Settings!$C$19+L2589*Settings!$C$20+L2589*Settings!$C$21*Settings!$C$22)</f>
        <v/>
      </c>
      <c r="O2589" s="23">
        <f>IF(B2589="IT",J2589/Settings!$C$13,0)</f>
        <v/>
      </c>
      <c r="P2589" s="23">
        <f>L2589+N2589+O2589</f>
        <v/>
      </c>
    </row>
    <row r="2590">
      <c r="A2590" s="5" t="inlineStr">
        <is>
          <t>E03999</t>
        </is>
      </c>
      <c r="B2590" s="5" t="inlineStr">
        <is>
          <t>PL</t>
        </is>
      </c>
      <c r="C2590" s="5" t="inlineStr">
        <is>
          <t>Customer Service</t>
        </is>
      </c>
      <c r="D2590" s="5" t="inlineStr">
        <is>
          <t>L1</t>
        </is>
      </c>
      <c r="E2590" s="5" t="n">
        <v>1</v>
      </c>
      <c r="F2590" s="5" t="n">
        <v>17200</v>
      </c>
      <c r="G2590" s="41" t="n">
        <v>45575</v>
      </c>
      <c r="H2590" s="41" t="n"/>
      <c r="I2590" s="42">
        <f>IF(H2590="",DATE(2099,12,31),H2590)</f>
        <v/>
      </c>
      <c r="J2590" s="23">
        <f>F2590*E2590</f>
        <v/>
      </c>
      <c r="K2590" s="23">
        <f>J2590*INDEX(Settings!$C$31:$C$36,MATCH(D2590,Settings!$B$31:$B$36,0))</f>
        <v/>
      </c>
      <c r="L2590" s="23">
        <f>J2590+K2590</f>
        <v/>
      </c>
      <c r="M2590" s="23">
        <f>MIN(L2590,Settings!$C$25)</f>
        <v/>
      </c>
      <c r="N2590" s="23">
        <f>IF(B2590="IT",L2590*Settings!$C$11+L2590*Settings!$C$12,M2590*Settings!$C$16+M2590*Settings!$C$17+L2590*Settings!$C$18+L2590*Settings!$C$19+L2590*Settings!$C$20+L2590*Settings!$C$21*Settings!$C$22)</f>
        <v/>
      </c>
      <c r="O2590" s="23">
        <f>IF(B2590="IT",J2590/Settings!$C$13,0)</f>
        <v/>
      </c>
      <c r="P2590" s="23">
        <f>L2590+N2590+O2590</f>
        <v/>
      </c>
    </row>
  </sheetData>
  <autoFilter ref="A1:P2590"/>
  <pageMargins left="0.75" right="0.75" top="1" bottom="1" header="0.5" footer="0.5"/>
  <pageSetup orientation="landscape" fitToHeight="0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H6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70" customWidth="1" min="8" max="8"/>
  </cols>
  <sheetData>
    <row r="1">
      <c r="A1" s="12" t="inlineStr">
        <is>
          <t>Settings</t>
        </is>
      </c>
    </row>
    <row r="2">
      <c r="A2" s="13" t="inlineStr">
        <is>
          <t>Every assumption. Blue cells are inputs; yellow ones move the results most.</t>
        </is>
      </c>
    </row>
    <row r="5">
      <c r="B5" s="3" t="inlineStr">
        <is>
          <t>Calendar</t>
        </is>
      </c>
    </row>
    <row r="6">
      <c r="B6" s="4" t="inlineStr">
        <is>
          <t>First day of FY2026</t>
        </is>
      </c>
      <c r="C6" s="41" t="n">
        <v>45839</v>
      </c>
      <c r="H6" s="13" t="inlineStr">
        <is>
          <t>Fiscal years run July to June.</t>
        </is>
      </c>
    </row>
    <row r="7">
      <c r="B7" s="4" t="inlineStr">
        <is>
          <t>Opening date (FY2026 budget population)</t>
        </is>
      </c>
      <c r="C7" s="42">
        <f>C6-1</f>
        <v/>
      </c>
      <c r="H7" s="13" t="inlineStr"/>
    </row>
    <row r="8">
      <c r="B8" s="4" t="inlineStr">
        <is>
          <t>Closing date (FY2027 starting population)</t>
        </is>
      </c>
      <c r="C8" s="42">
        <f>EOMONTH(C6,11)</f>
        <v/>
      </c>
      <c r="H8" s="13" t="inlineStr"/>
    </row>
    <row r="10">
      <c r="B10" s="3" t="inlineStr">
        <is>
          <t>Italy: employer costs</t>
        </is>
      </c>
    </row>
    <row r="11">
      <c r="B11" s="4" t="inlineStr">
        <is>
          <t>INPS pension contribution (IVS), employer share</t>
        </is>
      </c>
      <c r="C11" s="43" t="n">
        <v>0.2381</v>
      </c>
      <c r="H11" s="13" t="inlineStr">
        <is>
          <t>33% in total, 23.81% paid by the employer.</t>
        </is>
      </c>
    </row>
    <row r="12">
      <c r="B12" s="4" t="inlineStr">
        <is>
          <t>Other INPS contributions and INAIL premium</t>
        </is>
      </c>
      <c r="C12" s="44" t="n">
        <v>0.06</v>
      </c>
      <c r="H12" s="13" t="inlineStr">
        <is>
          <t>Illustrative: depends on the INPS classification and INAIL risk rate. Set per company.</t>
        </is>
      </c>
    </row>
    <row r="13">
      <c r="B13" s="4" t="inlineStr">
        <is>
          <t>TFR divisor (annual base pay / divisor)</t>
        </is>
      </c>
      <c r="C13" s="45" t="n">
        <v>13.5</v>
      </c>
      <c r="H13" s="13" t="inlineStr">
        <is>
          <t>Art. 2120 Civil Code. Applied to base pay only.</t>
        </is>
      </c>
    </row>
    <row r="15">
      <c r="B15" s="3" t="inlineStr">
        <is>
          <t>Poland: employer costs (2026)</t>
        </is>
      </c>
    </row>
    <row r="16">
      <c r="B16" s="4" t="inlineStr">
        <is>
          <t>Pension contribution (emerytalne), capped</t>
        </is>
      </c>
      <c r="C16" s="43" t="n">
        <v>0.09760000000000001</v>
      </c>
      <c r="H16" s="13" t="inlineStr"/>
    </row>
    <row r="17">
      <c r="B17" s="4" t="inlineStr">
        <is>
          <t>Disability contribution (rentowe), capped</t>
        </is>
      </c>
      <c r="C17" s="43" t="n">
        <v>0.065</v>
      </c>
      <c r="H17" s="13" t="inlineStr"/>
    </row>
    <row r="18">
      <c r="B18" s="4" t="inlineStr">
        <is>
          <t>Accident contribution (wypadkowe)</t>
        </is>
      </c>
      <c r="C18" s="43" t="n">
        <v>0.0167</v>
      </c>
      <c r="H18" s="13" t="inlineStr">
        <is>
          <t>Reference rate. A payer with ten or more insured people has its own risk-based rate: use it.</t>
        </is>
      </c>
    </row>
    <row r="19">
      <c r="B19" s="4" t="inlineStr">
        <is>
          <t>Labour Fund (Fundusz Pracy), not capped</t>
        </is>
      </c>
      <c r="C19" s="43" t="n">
        <v>0.0245</v>
      </c>
      <c r="H19" s="13" t="inlineStr"/>
    </row>
    <row r="20">
      <c r="B20" s="4" t="inlineStr">
        <is>
          <t>Guaranteed Employee Benefits Fund (FGŚP), not capped</t>
        </is>
      </c>
      <c r="C20" s="43" t="n">
        <v>0.001</v>
      </c>
      <c r="H20" s="13" t="inlineStr"/>
    </row>
    <row r="21">
      <c r="B21" s="4" t="inlineStr">
        <is>
          <t>PPK employer basic contribution, not capped</t>
        </is>
      </c>
      <c r="C21" s="43" t="n">
        <v>0.015</v>
      </c>
      <c r="H21" s="13" t="inlineStr"/>
    </row>
    <row r="22">
      <c r="B22" s="4" t="inlineStr">
        <is>
          <t>Share of pay covered by PPK participants</t>
        </is>
      </c>
      <c r="C22" s="46" t="n">
        <v>0.5</v>
      </c>
      <c r="H22" s="13" t="inlineStr">
        <is>
          <t>Illustrative.</t>
        </is>
      </c>
    </row>
    <row r="23">
      <c r="B23" s="4" t="inlineStr">
        <is>
          <t>Annual cap on the pension and disability base, PLN</t>
        </is>
      </c>
      <c r="C23" s="47" t="n">
        <v>282600</v>
      </c>
      <c r="H23" s="13" t="inlineStr">
        <is>
          <t>2026: 30 x 9,420 PLN projected average wage. Update when the 2027 limit is published.</t>
        </is>
      </c>
    </row>
    <row r="24">
      <c r="B24" s="4" t="inlineStr">
        <is>
          <t>EUR/PLN</t>
        </is>
      </c>
      <c r="C24" s="48" t="n">
        <v>4.2568</v>
      </c>
      <c r="H24" s="13" t="inlineStr">
        <is>
          <t>ECB reference rate, monthly average June 2026.</t>
        </is>
      </c>
    </row>
    <row r="25">
      <c r="B25" s="4" t="inlineStr">
        <is>
          <t>Annual cap in euro</t>
        </is>
      </c>
      <c r="C25" s="23">
        <f>C23/C24</f>
        <v/>
      </c>
      <c r="H25" s="13" t="inlineStr"/>
    </row>
    <row r="26">
      <c r="B26" s="4" t="inlineStr">
        <is>
          <t>Monthly minimum wage 2026, PLN</t>
        </is>
      </c>
      <c r="C26" s="47" t="n">
        <v>4806</v>
      </c>
      <c r="H26" s="13" t="inlineStr">
        <is>
          <t>No Polish salary may fall below it: checked on the Reconciliation sheet.</t>
        </is>
      </c>
    </row>
    <row r="27">
      <c r="B27" s="4" t="inlineStr">
        <is>
          <t>Annual minimum wage in euro (full time)</t>
        </is>
      </c>
      <c r="C27" s="23">
        <f>C26*12/$C$24</f>
        <v/>
      </c>
      <c r="H27" s="13" t="inlineStr"/>
    </row>
    <row r="29">
      <c r="B29" s="3" t="inlineStr">
        <is>
          <t>Target bonus by level (paid at target)</t>
        </is>
      </c>
    </row>
    <row r="30" ht="18" customHeight="1">
      <c r="B30" s="16" t="inlineStr">
        <is>
          <t>Level</t>
        </is>
      </c>
      <c r="C30" s="16" t="inlineStr">
        <is>
          <t>Target</t>
        </is>
      </c>
    </row>
    <row r="31">
      <c r="B31" s="5" t="inlineStr">
        <is>
          <t>L1</t>
        </is>
      </c>
      <c r="C31" s="49" t="n">
        <v>0</v>
      </c>
    </row>
    <row r="32">
      <c r="B32" s="5" t="inlineStr">
        <is>
          <t>L2</t>
        </is>
      </c>
      <c r="C32" s="49" t="n">
        <v>0</v>
      </c>
    </row>
    <row r="33">
      <c r="B33" s="5" t="inlineStr">
        <is>
          <t>L3</t>
        </is>
      </c>
      <c r="C33" s="49" t="n">
        <v>0.05</v>
      </c>
    </row>
    <row r="34">
      <c r="B34" s="5" t="inlineStr">
        <is>
          <t>L4</t>
        </is>
      </c>
      <c r="C34" s="49" t="n">
        <v>0.08</v>
      </c>
    </row>
    <row r="35">
      <c r="B35" s="5" t="inlineStr">
        <is>
          <t>L5</t>
        </is>
      </c>
      <c r="C35" s="49" t="n">
        <v>0.12</v>
      </c>
    </row>
    <row r="36">
      <c r="B36" s="5" t="inlineStr">
        <is>
          <t>L6</t>
        </is>
      </c>
      <c r="C36" s="49" t="n">
        <v>0.2</v>
      </c>
    </row>
    <row r="38">
      <c r="B38" s="3" t="inlineStr">
        <is>
          <t>Growth by department (net, over the year)</t>
        </is>
      </c>
    </row>
    <row r="39" ht="18" customHeight="1">
      <c r="B39" s="16" t="inlineStr">
        <is>
          <t>Department</t>
        </is>
      </c>
      <c r="C39" s="16" t="inlineStr">
        <is>
          <t>FY2026 budget</t>
        </is>
      </c>
      <c r="D39" s="16" t="inlineStr">
        <is>
          <t>FY2027 forecast</t>
        </is>
      </c>
    </row>
    <row r="40">
      <c r="B40" s="5" t="inlineStr">
        <is>
          <t>Customer Service</t>
        </is>
      </c>
      <c r="C40" s="49" t="n">
        <v>0.02</v>
      </c>
      <c r="D40" s="46" t="n">
        <v>0.02</v>
      </c>
    </row>
    <row r="41">
      <c r="B41" s="5" t="inlineStr">
        <is>
          <t>Operations</t>
        </is>
      </c>
      <c r="C41" s="49" t="n">
        <v>0</v>
      </c>
      <c r="D41" s="46" t="n">
        <v>0</v>
      </c>
    </row>
    <row r="42">
      <c r="B42" s="5" t="inlineStr">
        <is>
          <t>Tech</t>
        </is>
      </c>
      <c r="C42" s="49" t="n">
        <v>0.06</v>
      </c>
      <c r="D42" s="46" t="n">
        <v>0.05</v>
      </c>
    </row>
    <row r="43">
      <c r="B43" s="5" t="inlineStr">
        <is>
          <t>Sales</t>
        </is>
      </c>
      <c r="C43" s="49" t="n">
        <v>0.04</v>
      </c>
      <c r="D43" s="46" t="n">
        <v>0.03</v>
      </c>
    </row>
    <row r="44">
      <c r="B44" s="5" t="inlineStr">
        <is>
          <t>Finance</t>
        </is>
      </c>
      <c r="C44" s="49" t="n">
        <v>0</v>
      </c>
      <c r="D44" s="46" t="n">
        <v>0</v>
      </c>
    </row>
    <row r="45">
      <c r="B45" s="5" t="inlineStr">
        <is>
          <t>HR</t>
        </is>
      </c>
      <c r="C45" s="49" t="n">
        <v>0</v>
      </c>
      <c r="D45" s="46" t="n">
        <v>0</v>
      </c>
    </row>
    <row r="47">
      <c r="B47" s="3" t="inlineStr">
        <is>
          <t>FY2027 by entity</t>
        </is>
      </c>
    </row>
    <row r="48" ht="30" customHeight="1">
      <c r="B48" s="16" t="inlineStr">
        <is>
          <t>Entity</t>
        </is>
      </c>
      <c r="C48" s="16" t="inlineStr">
        <is>
          <t>Pay review</t>
        </is>
      </c>
      <c r="D48" s="16" t="inlineStr">
        <is>
          <t>Cost per hire</t>
        </is>
      </c>
      <c r="E48" s="16" t="inlineStr">
        <is>
          <t>Remediation (€ a year)</t>
        </is>
      </c>
      <c r="F48" s="16" t="inlineStr">
        <is>
          <t>On-cost factor</t>
        </is>
      </c>
    </row>
    <row r="49">
      <c r="B49" s="5" t="inlineStr">
        <is>
          <t>IT</t>
        </is>
      </c>
      <c r="C49" s="46" t="n">
        <v>0.025</v>
      </c>
      <c r="D49" s="50" t="n">
        <v>4000</v>
      </c>
      <c r="E49" s="50" t="n">
        <v>512476.52</v>
      </c>
      <c r="F49" s="51">
        <f>1+Settings!$C$11+Settings!$C$12+1/Settings!$C$13</f>
        <v/>
      </c>
      <c r="H49" s="13" t="inlineStr">
        <is>
          <t>Remediation: upper-bound cost of closing flagged pay gaps, from pay-transparency-readiness-kit at commit 95cdf8e. Cost per hire is illustrative.</t>
        </is>
      </c>
    </row>
    <row r="50">
      <c r="B50" s="5" t="inlineStr">
        <is>
          <t>PL</t>
        </is>
      </c>
      <c r="C50" s="46" t="n">
        <v>0.05</v>
      </c>
      <c r="D50" s="50" t="n">
        <v>2500</v>
      </c>
      <c r="E50" s="50" t="n">
        <v>674086.3199999999</v>
      </c>
      <c r="F50" s="51">
        <f>1+Settings!$C$16+Settings!$C$17+Settings!$C$18+Settings!$C$19+Settings!$C$20+Settings!$C$21*Settings!$C$22</f>
        <v/>
      </c>
    </row>
    <row r="51">
      <c r="B51" s="4" t="inlineStr">
        <is>
          <t>Pay review effective from month (1 = July)</t>
        </is>
      </c>
      <c r="C51" s="52" t="n">
        <v>7</v>
      </c>
      <c r="H51" s="13" t="inlineStr"/>
    </row>
    <row r="52">
      <c r="B52" s="4" t="inlineStr">
        <is>
          <t>Time to hire, months</t>
        </is>
      </c>
      <c r="C52" s="52" t="n">
        <v>2</v>
      </c>
      <c r="H52" s="13" t="inlineStr"/>
    </row>
    <row r="54">
      <c r="B54" s="3" t="inlineStr">
        <is>
          <t>Scenarios</t>
        </is>
      </c>
    </row>
    <row r="55" ht="30" customHeight="1">
      <c r="B55" s="16" t="inlineStr">
        <is>
          <t>Scenario</t>
        </is>
      </c>
      <c r="C55" s="16" t="inlineStr">
        <is>
          <t>Attrition x</t>
        </is>
      </c>
      <c r="D55" s="16" t="inlineStr">
        <is>
          <t>Replacement</t>
        </is>
      </c>
      <c r="E55" s="16" t="inlineStr">
        <is>
          <t>Growth x</t>
        </is>
      </c>
      <c r="F55" s="16" t="inlineStr">
        <is>
          <t>Freeze from month</t>
        </is>
      </c>
      <c r="G55" s="16" t="inlineStr">
        <is>
          <t>Remediation from month</t>
        </is>
      </c>
    </row>
    <row r="56">
      <c r="B56" s="5" t="inlineStr">
        <is>
          <t>Base</t>
        </is>
      </c>
      <c r="C56" s="53" t="n">
        <v>1</v>
      </c>
      <c r="D56" s="46" t="n">
        <v>0.9</v>
      </c>
      <c r="E56" s="53" t="n">
        <v>1</v>
      </c>
      <c r="F56" s="54" t="n">
        <v>0</v>
      </c>
      <c r="G56" s="54" t="n">
        <v>0</v>
      </c>
      <c r="H56" s="13" t="inlineStr">
        <is>
          <t>Freeze and remediation months: 0 means never. Month 4 = October 2026, month 7 = January 2027.</t>
        </is>
      </c>
    </row>
    <row r="57">
      <c r="B57" s="5" t="inlineStr">
        <is>
          <t>Hiring freeze</t>
        </is>
      </c>
      <c r="C57" s="53" t="n">
        <v>1</v>
      </c>
      <c r="D57" s="46" t="n">
        <v>0.9</v>
      </c>
      <c r="E57" s="53" t="n">
        <v>0</v>
      </c>
      <c r="F57" s="54" t="n">
        <v>4</v>
      </c>
      <c r="G57" s="54" t="n">
        <v>0</v>
      </c>
    </row>
    <row r="58">
      <c r="B58" s="5" t="inlineStr">
        <is>
          <t>High attrition</t>
        </is>
      </c>
      <c r="C58" s="53" t="n">
        <v>1.3</v>
      </c>
      <c r="D58" s="46" t="n">
        <v>0.9</v>
      </c>
      <c r="E58" s="53" t="n">
        <v>1</v>
      </c>
      <c r="F58" s="54" t="n">
        <v>0</v>
      </c>
      <c r="G58" s="54" t="n">
        <v>0</v>
      </c>
    </row>
    <row r="59">
      <c r="B59" s="5" t="inlineStr">
        <is>
          <t>Pay equity first</t>
        </is>
      </c>
      <c r="C59" s="53" t="n">
        <v>1</v>
      </c>
      <c r="D59" s="46" t="n">
        <v>0.9</v>
      </c>
      <c r="E59" s="53" t="n">
        <v>1</v>
      </c>
      <c r="F59" s="54" t="n">
        <v>0</v>
      </c>
      <c r="G59" s="54" t="n">
        <v>7</v>
      </c>
    </row>
    <row r="61">
      <c r="B61" s="14" t="inlineStr">
        <is>
          <t>Scenario shown on the Dashboard</t>
        </is>
      </c>
      <c r="C61" s="55" t="inlineStr">
        <is>
          <t>Base</t>
        </is>
      </c>
    </row>
  </sheetData>
  <dataValidations count="1">
    <dataValidation sqref="C61" showDropDown="0" showInputMessage="0" showErrorMessage="0" allowBlank="0" type="list">
      <formula1>=Settings!$B$56:$B$59</formula1>
    </dataValidation>
  </dataValidations>
  <pageMargins left="0.75" right="0.75" top="1" bottom="1" header="0.5" footer="0.5"/>
  <pageSetup orientation="landscape" fitToHeight="0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G57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6" customWidth="1" min="1" max="1"/>
    <col width="58" customWidth="1" min="2" max="2"/>
    <col width="3" customWidth="1" min="3" max="3"/>
    <col width="18" customWidth="1" min="4" max="4"/>
    <col width="18" customWidth="1" min="5" max="5"/>
    <col width="14" customWidth="1" min="6" max="6"/>
    <col width="8" customWidth="1" min="7" max="7"/>
  </cols>
  <sheetData>
    <row r="1">
      <c r="A1" s="12" t="inlineStr">
        <is>
          <t>Reconciliation: workbook formulas against the Python pipeline</t>
        </is>
      </c>
    </row>
    <row r="2">
      <c r="A2" s="13" t="inlineStr">
        <is>
          <t>Column D was written by src/build_workbook.py from the pandas results; column E is the live formula.</t>
        </is>
      </c>
    </row>
    <row r="3">
      <c r="B3" s="56">
        <f>IF(COUNTIF(G7:G576,"No")=0,"All "&amp;COUNTA(B7:B576)&amp;" checks match",COUNTIF(G7:G576,"No")&amp;" of "&amp;COUNTA(B7:B576)&amp;" checks do not match")</f>
        <v/>
      </c>
    </row>
    <row r="6" ht="30" customHeight="1">
      <c r="A6" s="16" t="inlineStr">
        <is>
          <t>Area</t>
        </is>
      </c>
      <c r="B6" s="16" t="inlineStr">
        <is>
          <t>Item</t>
        </is>
      </c>
      <c r="C6" s="16" t="inlineStr"/>
      <c r="D6" s="16" t="inlineStr">
        <is>
          <t>Python value</t>
        </is>
      </c>
      <c r="E6" s="16" t="inlineStr">
        <is>
          <t>Workbook value</t>
        </is>
      </c>
      <c r="F6" s="16" t="inlineStr">
        <is>
          <t>Difference</t>
        </is>
      </c>
      <c r="G6" s="16" t="inlineStr">
        <is>
          <t>Match</t>
        </is>
      </c>
    </row>
    <row r="7">
      <c r="A7" s="4" t="inlineStr">
        <is>
          <t>Settings</t>
        </is>
      </c>
      <c r="B7" s="4" t="inlineStr">
        <is>
          <t>On-cost factor IT</t>
        </is>
      </c>
      <c r="D7" s="57" t="n">
        <v>1.372174074074074</v>
      </c>
      <c r="E7" s="58">
        <f>Settings!F49</f>
        <v/>
      </c>
      <c r="F7" s="59">
        <f>IF(AND(ISNUMBER(D7),ISNUMBER(E7)),E7-D7,"")</f>
        <v/>
      </c>
      <c r="G7" s="4">
        <f>IF(AND(D7="",E7=""),"Yes",IF(AND(ISNUMBER(D7),ISNUMBER(E7)),IF(ABS(E7-D7)&lt;=1E-9*MAX(1,ABS(D7)),"Yes","No"),IF(D7=E7,"Yes","No")))</f>
        <v/>
      </c>
    </row>
    <row r="8">
      <c r="A8" s="4" t="inlineStr">
        <is>
          <t>Settings</t>
        </is>
      </c>
      <c r="B8" s="4" t="inlineStr">
        <is>
          <t>On-cost factor PL</t>
        </is>
      </c>
      <c r="D8" s="57" t="n">
        <v>1.2123</v>
      </c>
      <c r="E8" s="58">
        <f>Settings!F50</f>
        <v/>
      </c>
      <c r="F8" s="59">
        <f>IF(AND(ISNUMBER(D8),ISNUMBER(E8)),E8-D8,"")</f>
        <v/>
      </c>
      <c r="G8" s="4">
        <f>IF(AND(D8="",E8=""),"Yes",IF(AND(ISNUMBER(D8),ISNUMBER(E8)),IF(ABS(E8-D8)&lt;=1E-9*MAX(1,ABS(D8)),"Yes","No"),IF(D8=E8,"Yes","No")))</f>
        <v/>
      </c>
    </row>
    <row r="9">
      <c r="A9" s="4" t="inlineStr">
        <is>
          <t>Roster</t>
        </is>
      </c>
      <c r="B9" s="4" t="inlineStr">
        <is>
          <t>E00001 loaded cost</t>
        </is>
      </c>
      <c r="D9" s="57" t="n">
        <v>29155.815</v>
      </c>
      <c r="E9" s="58">
        <f>Roster!P2</f>
        <v/>
      </c>
      <c r="F9" s="59">
        <f>IF(AND(ISNUMBER(D9),ISNUMBER(E9)),E9-D9,"")</f>
        <v/>
      </c>
      <c r="G9" s="4">
        <f>IF(AND(D9="",E9=""),"Yes",IF(AND(ISNUMBER(D9),ISNUMBER(E9)),IF(ABS(E9-D9)&lt;=1E-9*MAX(1,ABS(D9)),"Yes","No"),IF(D9=E9,"Yes","No")))</f>
        <v/>
      </c>
    </row>
    <row r="10">
      <c r="A10" s="4" t="inlineStr">
        <is>
          <t>Roster</t>
        </is>
      </c>
      <c r="B10" s="4" t="inlineStr">
        <is>
          <t>E00089 loaded cost</t>
        </is>
      </c>
      <c r="D10" s="57" t="n">
        <v>25700.76</v>
      </c>
      <c r="E10" s="58">
        <f>Roster!P66</f>
        <v/>
      </c>
      <c r="F10" s="59">
        <f>IF(AND(ISNUMBER(D10),ISNUMBER(E10)),E10-D10,"")</f>
        <v/>
      </c>
      <c r="G10" s="4">
        <f>IF(AND(D10="",E10=""),"Yes",IF(AND(ISNUMBER(D10),ISNUMBER(E10)),IF(ABS(E10-D10)&lt;=1E-9*MAX(1,ABS(D10)),"Yes","No"),IF(D10=E10,"Yes","No")))</f>
        <v/>
      </c>
    </row>
    <row r="11">
      <c r="A11" s="4" t="inlineStr">
        <is>
          <t>Roster</t>
        </is>
      </c>
      <c r="B11" s="4" t="inlineStr">
        <is>
          <t>E00182 loaded cost</t>
        </is>
      </c>
      <c r="D11" s="57" t="n">
        <v>30004.425</v>
      </c>
      <c r="E11" s="58">
        <f>Roster!P130</f>
        <v/>
      </c>
      <c r="F11" s="59">
        <f>IF(AND(ISNUMBER(D11),ISNUMBER(E11)),E11-D11,"")</f>
        <v/>
      </c>
      <c r="G11" s="4">
        <f>IF(AND(D11="",E11=""),"Yes",IF(AND(ISNUMBER(D11),ISNUMBER(E11)),IF(ABS(E11-D11)&lt;=1E-9*MAX(1,ABS(D11)),"Yes","No"),IF(D11=E11,"Yes","No")))</f>
        <v/>
      </c>
    </row>
    <row r="12">
      <c r="A12" s="4" t="inlineStr">
        <is>
          <t>Roster</t>
        </is>
      </c>
      <c r="B12" s="4" t="inlineStr">
        <is>
          <t>E00278 loaded cost</t>
        </is>
      </c>
      <c r="D12" s="57" t="n">
        <v>44361.08775</v>
      </c>
      <c r="E12" s="58">
        <f>Roster!P194</f>
        <v/>
      </c>
      <c r="F12" s="59">
        <f>IF(AND(ISNUMBER(D12),ISNUMBER(E12)),E12-D12,"")</f>
        <v/>
      </c>
      <c r="G12" s="4">
        <f>IF(AND(D12="",E12=""),"Yes",IF(AND(ISNUMBER(D12),ISNUMBER(E12)),IF(ABS(E12-D12)&lt;=1E-9*MAX(1,ABS(D12)),"Yes","No"),IF(D12=E12,"Yes","No")))</f>
        <v/>
      </c>
    </row>
    <row r="13">
      <c r="A13" s="4" t="inlineStr">
        <is>
          <t>Roster</t>
        </is>
      </c>
      <c r="B13" s="4" t="inlineStr">
        <is>
          <t>E00380 loaded cost</t>
        </is>
      </c>
      <c r="D13" s="57" t="n">
        <v>24852.15</v>
      </c>
      <c r="E13" s="58">
        <f>Roster!P258</f>
        <v/>
      </c>
      <c r="F13" s="59">
        <f>IF(AND(ISNUMBER(D13),ISNUMBER(E13)),E13-D13,"")</f>
        <v/>
      </c>
      <c r="G13" s="4">
        <f>IF(AND(D13="",E13=""),"Yes",IF(AND(ISNUMBER(D13),ISNUMBER(E13)),IF(ABS(E13-D13)&lt;=1E-9*MAX(1,ABS(D13)),"Yes","No"),IF(D13=E13,"Yes","No")))</f>
        <v/>
      </c>
    </row>
    <row r="14">
      <c r="A14" s="4" t="inlineStr">
        <is>
          <t>Roster</t>
        </is>
      </c>
      <c r="B14" s="4" t="inlineStr">
        <is>
          <t>E00472 loaded cost</t>
        </is>
      </c>
      <c r="D14" s="57" t="n">
        <v>41439.65703703703</v>
      </c>
      <c r="E14" s="58">
        <f>Roster!P322</f>
        <v/>
      </c>
      <c r="F14" s="59">
        <f>IF(AND(ISNUMBER(D14),ISNUMBER(E14)),E14-D14,"")</f>
        <v/>
      </c>
      <c r="G14" s="4">
        <f>IF(AND(D14="",E14=""),"Yes",IF(AND(ISNUMBER(D14),ISNUMBER(E14)),IF(ABS(E14-D14)&lt;=1E-9*MAX(1,ABS(D14)),"Yes","No"),IF(D14=E14,"Yes","No")))</f>
        <v/>
      </c>
    </row>
    <row r="15">
      <c r="A15" s="4" t="inlineStr">
        <is>
          <t>Roster</t>
        </is>
      </c>
      <c r="B15" s="4" t="inlineStr">
        <is>
          <t>E00572 loaded cost</t>
        </is>
      </c>
      <c r="D15" s="57" t="n">
        <v>34510.17796296296</v>
      </c>
      <c r="E15" s="58">
        <f>Roster!P386</f>
        <v/>
      </c>
      <c r="F15" s="59">
        <f>IF(AND(ISNUMBER(D15),ISNUMBER(E15)),E15-D15,"")</f>
        <v/>
      </c>
      <c r="G15" s="4">
        <f>IF(AND(D15="",E15=""),"Yes",IF(AND(ISNUMBER(D15),ISNUMBER(E15)),IF(ABS(E15-D15)&lt;=1E-9*MAX(1,ABS(D15)),"Yes","No"),IF(D15=E15,"Yes","No")))</f>
        <v/>
      </c>
    </row>
    <row r="16">
      <c r="A16" s="4" t="inlineStr">
        <is>
          <t>Roster</t>
        </is>
      </c>
      <c r="B16" s="4" t="inlineStr">
        <is>
          <t>E00672 loaded cost</t>
        </is>
      </c>
      <c r="D16" s="57" t="n">
        <v>49466.87537037038</v>
      </c>
      <c r="E16" s="58">
        <f>Roster!P450</f>
        <v/>
      </c>
      <c r="F16" s="59">
        <f>IF(AND(ISNUMBER(D16),ISNUMBER(E16)),E16-D16,"")</f>
        <v/>
      </c>
      <c r="G16" s="4">
        <f>IF(AND(D16="",E16=""),"Yes",IF(AND(ISNUMBER(D16),ISNUMBER(E16)),IF(ABS(E16-D16)&lt;=1E-9*MAX(1,ABS(D16)),"Yes","No"),IF(D16=E16,"Yes","No")))</f>
        <v/>
      </c>
    </row>
    <row r="17">
      <c r="A17" s="4" t="inlineStr">
        <is>
          <t>Roster</t>
        </is>
      </c>
      <c r="B17" s="4" t="inlineStr">
        <is>
          <t>E00780 loaded cost</t>
        </is>
      </c>
      <c r="D17" s="57" t="n">
        <v>146127.1593333333</v>
      </c>
      <c r="E17" s="58">
        <f>Roster!P514</f>
        <v/>
      </c>
      <c r="F17" s="59">
        <f>IF(AND(ISNUMBER(D17),ISNUMBER(E17)),E17-D17,"")</f>
        <v/>
      </c>
      <c r="G17" s="4">
        <f>IF(AND(D17="",E17=""),"Yes",IF(AND(ISNUMBER(D17),ISNUMBER(E17)),IF(ABS(E17-D17)&lt;=1E-9*MAX(1,ABS(D17)),"Yes","No"),IF(D17=E17,"Yes","No")))</f>
        <v/>
      </c>
    </row>
    <row r="18">
      <c r="A18" s="4" t="inlineStr">
        <is>
          <t>Roster</t>
        </is>
      </c>
      <c r="B18" s="4" t="inlineStr">
        <is>
          <t>E00879 loaded cost</t>
        </is>
      </c>
      <c r="D18" s="57" t="n">
        <v>39655.83074074074</v>
      </c>
      <c r="E18" s="58">
        <f>Roster!P578</f>
        <v/>
      </c>
      <c r="F18" s="59">
        <f>IF(AND(ISNUMBER(D18),ISNUMBER(E18)),E18-D18,"")</f>
        <v/>
      </c>
      <c r="G18" s="4">
        <f>IF(AND(D18="",E18=""),"Yes",IF(AND(ISNUMBER(D18),ISNUMBER(E18)),IF(ABS(E18-D18)&lt;=1E-9*MAX(1,ABS(D18)),"Yes","No"),IF(D18=E18,"Yes","No")))</f>
        <v/>
      </c>
    </row>
    <row r="19">
      <c r="A19" s="4" t="inlineStr">
        <is>
          <t>Roster</t>
        </is>
      </c>
      <c r="B19" s="4" t="inlineStr">
        <is>
          <t>E00974 loaded cost</t>
        </is>
      </c>
      <c r="D19" s="57" t="n">
        <v>126744.5340541252</v>
      </c>
      <c r="E19" s="58">
        <f>Roster!P642</f>
        <v/>
      </c>
      <c r="F19" s="59">
        <f>IF(AND(ISNUMBER(D19),ISNUMBER(E19)),E19-D19,"")</f>
        <v/>
      </c>
      <c r="G19" s="4">
        <f>IF(AND(D19="",E19=""),"Yes",IF(AND(ISNUMBER(D19),ISNUMBER(E19)),IF(ABS(E19-D19)&lt;=1E-9*MAX(1,ABS(D19)),"Yes","No"),IF(D19=E19,"Yes","No")))</f>
        <v/>
      </c>
    </row>
    <row r="20">
      <c r="A20" s="4" t="inlineStr">
        <is>
          <t>Roster</t>
        </is>
      </c>
      <c r="B20" s="4" t="inlineStr">
        <is>
          <t>E01088 loaded cost</t>
        </is>
      </c>
      <c r="D20" s="57" t="n">
        <v>45350.35314814815</v>
      </c>
      <c r="E20" s="58">
        <f>Roster!P706</f>
        <v/>
      </c>
      <c r="F20" s="59">
        <f>IF(AND(ISNUMBER(D20),ISNUMBER(E20)),E20-D20,"")</f>
        <v/>
      </c>
      <c r="G20" s="4">
        <f>IF(AND(D20="",E20=""),"Yes",IF(AND(ISNUMBER(D20),ISNUMBER(E20)),IF(ABS(E20-D20)&lt;=1E-9*MAX(1,ABS(D20)),"Yes","No"),IF(D20=E20,"Yes","No")))</f>
        <v/>
      </c>
    </row>
    <row r="21">
      <c r="A21" s="4" t="inlineStr">
        <is>
          <t>Roster</t>
        </is>
      </c>
      <c r="B21" s="4" t="inlineStr">
        <is>
          <t>E01175 loaded cost</t>
        </is>
      </c>
      <c r="D21" s="57" t="n">
        <v>40959.39611111111</v>
      </c>
      <c r="E21" s="58">
        <f>Roster!P770</f>
        <v/>
      </c>
      <c r="F21" s="59">
        <f>IF(AND(ISNUMBER(D21),ISNUMBER(E21)),E21-D21,"")</f>
        <v/>
      </c>
      <c r="G21" s="4">
        <f>IF(AND(D21="",E21=""),"Yes",IF(AND(ISNUMBER(D21),ISNUMBER(E21)),IF(ABS(E21-D21)&lt;=1E-9*MAX(1,ABS(D21)),"Yes","No"),IF(D21=E21,"Yes","No")))</f>
        <v/>
      </c>
    </row>
    <row r="22">
      <c r="A22" s="4" t="inlineStr">
        <is>
          <t>Roster</t>
        </is>
      </c>
      <c r="B22" s="4" t="inlineStr">
        <is>
          <t>E01268 loaded cost</t>
        </is>
      </c>
      <c r="D22" s="57" t="n">
        <v>35459.775</v>
      </c>
      <c r="E22" s="58">
        <f>Roster!P834</f>
        <v/>
      </c>
      <c r="F22" s="59">
        <f>IF(AND(ISNUMBER(D22),ISNUMBER(E22)),E22-D22,"")</f>
        <v/>
      </c>
      <c r="G22" s="4">
        <f>IF(AND(D22="",E22=""),"Yes",IF(AND(ISNUMBER(D22),ISNUMBER(E22)),IF(ABS(E22-D22)&lt;=1E-9*MAX(1,ABS(D22)),"Yes","No"),IF(D22=E22,"Yes","No")))</f>
        <v/>
      </c>
    </row>
    <row r="23">
      <c r="A23" s="4" t="inlineStr">
        <is>
          <t>Roster</t>
        </is>
      </c>
      <c r="B23" s="4" t="inlineStr">
        <is>
          <t>E01359 loaded cost</t>
        </is>
      </c>
      <c r="D23" s="57" t="n">
        <v>25640.145</v>
      </c>
      <c r="E23" s="58">
        <f>Roster!P898</f>
        <v/>
      </c>
      <c r="F23" s="59">
        <f>IF(AND(ISNUMBER(D23),ISNUMBER(E23)),E23-D23,"")</f>
        <v/>
      </c>
      <c r="G23" s="4">
        <f>IF(AND(D23="",E23=""),"Yes",IF(AND(ISNUMBER(D23),ISNUMBER(E23)),IF(ABS(E23-D23)&lt;=1E-9*MAX(1,ABS(D23)),"Yes","No"),IF(D23=E23,"Yes","No")))</f>
        <v/>
      </c>
    </row>
    <row r="24">
      <c r="A24" s="4" t="inlineStr">
        <is>
          <t>Roster</t>
        </is>
      </c>
      <c r="B24" s="4" t="inlineStr">
        <is>
          <t>E01458 loaded cost</t>
        </is>
      </c>
      <c r="D24" s="57" t="n">
        <v>41878.9035</v>
      </c>
      <c r="E24" s="58">
        <f>Roster!P962</f>
        <v/>
      </c>
      <c r="F24" s="59">
        <f>IF(AND(ISNUMBER(D24),ISNUMBER(E24)),E24-D24,"")</f>
        <v/>
      </c>
      <c r="G24" s="4">
        <f>IF(AND(D24="",E24=""),"Yes",IF(AND(ISNUMBER(D24),ISNUMBER(E24)),IF(ABS(E24-D24)&lt;=1E-9*MAX(1,ABS(D24)),"Yes","No"),IF(D24=E24,"Yes","No")))</f>
        <v/>
      </c>
    </row>
    <row r="25">
      <c r="A25" s="4" t="inlineStr">
        <is>
          <t>Roster</t>
        </is>
      </c>
      <c r="B25" s="4" t="inlineStr">
        <is>
          <t>E01563 loaded cost</t>
        </is>
      </c>
      <c r="D25" s="57" t="n">
        <v>29640.735</v>
      </c>
      <c r="E25" s="58">
        <f>Roster!P1026</f>
        <v/>
      </c>
      <c r="F25" s="59">
        <f>IF(AND(ISNUMBER(D25),ISNUMBER(E25)),E25-D25,"")</f>
        <v/>
      </c>
      <c r="G25" s="4">
        <f>IF(AND(D25="",E25=""),"Yes",IF(AND(ISNUMBER(D25),ISNUMBER(E25)),IF(ABS(E25-D25)&lt;=1E-9*MAX(1,ABS(D25)),"Yes","No"),IF(D25=E25,"Yes","No")))</f>
        <v/>
      </c>
    </row>
    <row r="26">
      <c r="A26" s="4" t="inlineStr">
        <is>
          <t>Roster</t>
        </is>
      </c>
      <c r="B26" s="4" t="inlineStr">
        <is>
          <t>E01665 loaded cost</t>
        </is>
      </c>
      <c r="D26" s="57" t="n">
        <v>27761.67</v>
      </c>
      <c r="E26" s="58">
        <f>Roster!P1090</f>
        <v/>
      </c>
      <c r="F26" s="59">
        <f>IF(AND(ISNUMBER(D26),ISNUMBER(E26)),E26-D26,"")</f>
        <v/>
      </c>
      <c r="G26" s="4">
        <f>IF(AND(D26="",E26=""),"Yes",IF(AND(ISNUMBER(D26),ISNUMBER(E26)),IF(ABS(E26-D26)&lt;=1E-9*MAX(1,ABS(D26)),"Yes","No"),IF(D26=E26,"Yes","No")))</f>
        <v/>
      </c>
    </row>
    <row r="27">
      <c r="A27" s="4" t="inlineStr">
        <is>
          <t>Roster</t>
        </is>
      </c>
      <c r="B27" s="4" t="inlineStr">
        <is>
          <t>E01763 loaded cost</t>
        </is>
      </c>
      <c r="D27" s="57" t="n">
        <v>23942.925</v>
      </c>
      <c r="E27" s="58">
        <f>Roster!P1154</f>
        <v/>
      </c>
      <c r="F27" s="59">
        <f>IF(AND(ISNUMBER(D27),ISNUMBER(E27)),E27-D27,"")</f>
        <v/>
      </c>
      <c r="G27" s="4">
        <f>IF(AND(D27="",E27=""),"Yes",IF(AND(ISNUMBER(D27),ISNUMBER(E27)),IF(ABS(E27-D27)&lt;=1E-9*MAX(1,ABS(D27)),"Yes","No"),IF(D27=E27,"Yes","No")))</f>
        <v/>
      </c>
    </row>
    <row r="28">
      <c r="A28" s="4" t="inlineStr">
        <is>
          <t>Roster</t>
        </is>
      </c>
      <c r="B28" s="4" t="inlineStr">
        <is>
          <t>E01863 loaded cost</t>
        </is>
      </c>
      <c r="D28" s="57" t="n">
        <v>35196.265</v>
      </c>
      <c r="E28" s="58">
        <f>Roster!P1218</f>
        <v/>
      </c>
      <c r="F28" s="59">
        <f>IF(AND(ISNUMBER(D28),ISNUMBER(E28)),E28-D28,"")</f>
        <v/>
      </c>
      <c r="G28" s="4">
        <f>IF(AND(D28="",E28=""),"Yes",IF(AND(ISNUMBER(D28),ISNUMBER(E28)),IF(ABS(E28-D28)&lt;=1E-9*MAX(1,ABS(D28)),"Yes","No"),IF(D28=E28,"Yes","No")))</f>
        <v/>
      </c>
    </row>
    <row r="29">
      <c r="A29" s="4" t="inlineStr">
        <is>
          <t>Roster</t>
        </is>
      </c>
      <c r="B29" s="4" t="inlineStr">
        <is>
          <t>E01959 loaded cost</t>
        </is>
      </c>
      <c r="D29" s="57" t="n">
        <v>196141.6477037037</v>
      </c>
      <c r="E29" s="58">
        <f>Roster!P1282</f>
        <v/>
      </c>
      <c r="F29" s="59">
        <f>IF(AND(ISNUMBER(D29),ISNUMBER(E29)),E29-D29,"")</f>
        <v/>
      </c>
      <c r="G29" s="4">
        <f>IF(AND(D29="",E29=""),"Yes",IF(AND(ISNUMBER(D29),ISNUMBER(E29)),IF(ABS(E29-D29)&lt;=1E-9*MAX(1,ABS(D29)),"Yes","No"),IF(D29=E29,"Yes","No")))</f>
        <v/>
      </c>
    </row>
    <row r="30">
      <c r="A30" s="4" t="inlineStr">
        <is>
          <t>Roster</t>
        </is>
      </c>
      <c r="B30" s="4" t="inlineStr">
        <is>
          <t>E02049 loaded cost</t>
        </is>
      </c>
      <c r="D30" s="57" t="n">
        <v>25337.07</v>
      </c>
      <c r="E30" s="58">
        <f>Roster!P1346</f>
        <v/>
      </c>
      <c r="F30" s="59">
        <f>IF(AND(ISNUMBER(D30),ISNUMBER(E30)),E30-D30,"")</f>
        <v/>
      </c>
      <c r="G30" s="4">
        <f>IF(AND(D30="",E30=""),"Yes",IF(AND(ISNUMBER(D30),ISNUMBER(E30)),IF(ABS(E30-D30)&lt;=1E-9*MAX(1,ABS(D30)),"Yes","No"),IF(D30=E30,"Yes","No")))</f>
        <v/>
      </c>
    </row>
    <row r="31">
      <c r="A31" s="4" t="inlineStr">
        <is>
          <t>Roster</t>
        </is>
      </c>
      <c r="B31" s="4" t="inlineStr">
        <is>
          <t>E02139 loaded cost</t>
        </is>
      </c>
      <c r="D31" s="57" t="n">
        <v>104664.3060740741</v>
      </c>
      <c r="E31" s="58">
        <f>Roster!P1410</f>
        <v/>
      </c>
      <c r="F31" s="59">
        <f>IF(AND(ISNUMBER(D31),ISNUMBER(E31)),E31-D31,"")</f>
        <v/>
      </c>
      <c r="G31" s="4">
        <f>IF(AND(D31="",E31=""),"Yes",IF(AND(ISNUMBER(D31),ISNUMBER(E31)),IF(ABS(E31-D31)&lt;=1E-9*MAX(1,ABS(D31)),"Yes","No"),IF(D31=E31,"Yes","No")))</f>
        <v/>
      </c>
    </row>
    <row r="32">
      <c r="A32" s="4" t="inlineStr">
        <is>
          <t>Roster</t>
        </is>
      </c>
      <c r="B32" s="4" t="inlineStr">
        <is>
          <t>E02250 loaded cost</t>
        </is>
      </c>
      <c r="D32" s="57" t="n">
        <v>47888.87518518518</v>
      </c>
      <c r="E32" s="58">
        <f>Roster!P1474</f>
        <v/>
      </c>
      <c r="F32" s="59">
        <f>IF(AND(ISNUMBER(D32),ISNUMBER(E32)),E32-D32,"")</f>
        <v/>
      </c>
      <c r="G32" s="4">
        <f>IF(AND(D32="",E32=""),"Yes",IF(AND(ISNUMBER(D32),ISNUMBER(E32)),IF(ABS(E32-D32)&lt;=1E-9*MAX(1,ABS(D32)),"Yes","No"),IF(D32=E32,"Yes","No")))</f>
        <v/>
      </c>
    </row>
    <row r="33">
      <c r="A33" s="4" t="inlineStr">
        <is>
          <t>Roster</t>
        </is>
      </c>
      <c r="B33" s="4" t="inlineStr">
        <is>
          <t>E02355 loaded cost</t>
        </is>
      </c>
      <c r="D33" s="57" t="n">
        <v>48788.83456481482</v>
      </c>
      <c r="E33" s="58">
        <f>Roster!P1538</f>
        <v/>
      </c>
      <c r="F33" s="59">
        <f>IF(AND(ISNUMBER(D33),ISNUMBER(E33)),E33-D33,"")</f>
        <v/>
      </c>
      <c r="G33" s="4">
        <f>IF(AND(D33="",E33=""),"Yes",IF(AND(ISNUMBER(D33),ISNUMBER(E33)),IF(ABS(E33-D33)&lt;=1E-9*MAX(1,ABS(D33)),"Yes","No"),IF(D33=E33,"Yes","No")))</f>
        <v/>
      </c>
    </row>
    <row r="34">
      <c r="A34" s="4" t="inlineStr">
        <is>
          <t>Roster</t>
        </is>
      </c>
      <c r="B34" s="4" t="inlineStr">
        <is>
          <t>E02456 loaded cost</t>
        </is>
      </c>
      <c r="D34" s="57" t="n">
        <v>41096.61351851852</v>
      </c>
      <c r="E34" s="58">
        <f>Roster!P1602</f>
        <v/>
      </c>
      <c r="F34" s="59">
        <f>IF(AND(ISNUMBER(D34),ISNUMBER(E34)),E34-D34,"")</f>
        <v/>
      </c>
      <c r="G34" s="4">
        <f>IF(AND(D34="",E34=""),"Yes",IF(AND(ISNUMBER(D34),ISNUMBER(E34)),IF(ABS(E34-D34)&lt;=1E-9*MAX(1,ABS(D34)),"Yes","No"),IF(D34=E34,"Yes","No")))</f>
        <v/>
      </c>
    </row>
    <row r="35">
      <c r="A35" s="4" t="inlineStr">
        <is>
          <t>Roster</t>
        </is>
      </c>
      <c r="B35" s="4" t="inlineStr">
        <is>
          <t>E02570 loaded cost</t>
        </is>
      </c>
      <c r="D35" s="57" t="n">
        <v>53171.92574074074</v>
      </c>
      <c r="E35" s="58">
        <f>Roster!P1666</f>
        <v/>
      </c>
      <c r="F35" s="59">
        <f>IF(AND(ISNUMBER(D35),ISNUMBER(E35)),E35-D35,"")</f>
        <v/>
      </c>
      <c r="G35" s="4">
        <f>IF(AND(D35="",E35=""),"Yes",IF(AND(ISNUMBER(D35),ISNUMBER(E35)),IF(ABS(E35-D35)&lt;=1E-9*MAX(1,ABS(D35)),"Yes","No"),IF(D35=E35,"Yes","No")))</f>
        <v/>
      </c>
    </row>
    <row r="36">
      <c r="A36" s="4" t="inlineStr">
        <is>
          <t>Roster</t>
        </is>
      </c>
      <c r="B36" s="4" t="inlineStr">
        <is>
          <t>E02662 loaded cost</t>
        </is>
      </c>
      <c r="D36" s="57" t="n">
        <v>87627.70734814815</v>
      </c>
      <c r="E36" s="58">
        <f>Roster!P1730</f>
        <v/>
      </c>
      <c r="F36" s="59">
        <f>IF(AND(ISNUMBER(D36),ISNUMBER(E36)),E36-D36,"")</f>
        <v/>
      </c>
      <c r="G36" s="4">
        <f>IF(AND(D36="",E36=""),"Yes",IF(AND(ISNUMBER(D36),ISNUMBER(E36)),IF(ABS(E36-D36)&lt;=1E-9*MAX(1,ABS(D36)),"Yes","No"),IF(D36=E36,"Yes","No")))</f>
        <v/>
      </c>
    </row>
    <row r="37">
      <c r="A37" s="4" t="inlineStr">
        <is>
          <t>Roster</t>
        </is>
      </c>
      <c r="B37" s="4" t="inlineStr">
        <is>
          <t>E02755 loaded cost</t>
        </is>
      </c>
      <c r="D37" s="57" t="n">
        <v>23942.925</v>
      </c>
      <c r="E37" s="58">
        <f>Roster!P1794</f>
        <v/>
      </c>
      <c r="F37" s="59">
        <f>IF(AND(ISNUMBER(D37),ISNUMBER(E37)),E37-D37,"")</f>
        <v/>
      </c>
      <c r="G37" s="4">
        <f>IF(AND(D37="",E37=""),"Yes",IF(AND(ISNUMBER(D37),ISNUMBER(E37)),IF(ABS(E37-D37)&lt;=1E-9*MAX(1,ABS(D37)),"Yes","No"),IF(D37=E37,"Yes","No")))</f>
        <v/>
      </c>
    </row>
    <row r="38">
      <c r="A38" s="4" t="inlineStr">
        <is>
          <t>Roster</t>
        </is>
      </c>
      <c r="B38" s="4" t="inlineStr">
        <is>
          <t>E02857 loaded cost</t>
        </is>
      </c>
      <c r="D38" s="57" t="n">
        <v>43660.9845</v>
      </c>
      <c r="E38" s="58">
        <f>Roster!P1858</f>
        <v/>
      </c>
      <c r="F38" s="59">
        <f>IF(AND(ISNUMBER(D38),ISNUMBER(E38)),E38-D38,"")</f>
        <v/>
      </c>
      <c r="G38" s="4">
        <f>IF(AND(D38="",E38=""),"Yes",IF(AND(ISNUMBER(D38),ISNUMBER(E38)),IF(ABS(E38-D38)&lt;=1E-9*MAX(1,ABS(D38)),"Yes","No"),IF(D38=E38,"Yes","No")))</f>
        <v/>
      </c>
    </row>
    <row r="39">
      <c r="A39" s="4" t="inlineStr">
        <is>
          <t>Roster</t>
        </is>
      </c>
      <c r="B39" s="4" t="inlineStr">
        <is>
          <t>E02948 loaded cost</t>
        </is>
      </c>
      <c r="D39" s="57" t="n">
        <v>36019.56944444445</v>
      </c>
      <c r="E39" s="58">
        <f>Roster!P1922</f>
        <v/>
      </c>
      <c r="F39" s="59">
        <f>IF(AND(ISNUMBER(D39),ISNUMBER(E39)),E39-D39,"")</f>
        <v/>
      </c>
      <c r="G39" s="4">
        <f>IF(AND(D39="",E39=""),"Yes",IF(AND(ISNUMBER(D39),ISNUMBER(E39)),IF(ABS(E39-D39)&lt;=1E-9*MAX(1,ABS(D39)),"Yes","No"),IF(D39=E39,"Yes","No")))</f>
        <v/>
      </c>
    </row>
    <row r="40">
      <c r="A40" s="4" t="inlineStr">
        <is>
          <t>Roster</t>
        </is>
      </c>
      <c r="B40" s="4" t="inlineStr">
        <is>
          <t>E03048 loaded cost</t>
        </is>
      </c>
      <c r="D40" s="57" t="n">
        <v>42066.81</v>
      </c>
      <c r="E40" s="58">
        <f>Roster!P1986</f>
        <v/>
      </c>
      <c r="F40" s="59">
        <f>IF(AND(ISNUMBER(D40),ISNUMBER(E40)),E40-D40,"")</f>
        <v/>
      </c>
      <c r="G40" s="4">
        <f>IF(AND(D40="",E40=""),"Yes",IF(AND(ISNUMBER(D40),ISNUMBER(E40)),IF(ABS(E40-D40)&lt;=1E-9*MAX(1,ABS(D40)),"Yes","No"),IF(D40=E40,"Yes","No")))</f>
        <v/>
      </c>
    </row>
    <row r="41">
      <c r="A41" s="4" t="inlineStr">
        <is>
          <t>Roster</t>
        </is>
      </c>
      <c r="B41" s="4" t="inlineStr">
        <is>
          <t>E03149 loaded cost</t>
        </is>
      </c>
      <c r="D41" s="57" t="n">
        <v>33944.4</v>
      </c>
      <c r="E41" s="58">
        <f>Roster!P2050</f>
        <v/>
      </c>
      <c r="F41" s="59">
        <f>IF(AND(ISNUMBER(D41),ISNUMBER(E41)),E41-D41,"")</f>
        <v/>
      </c>
      <c r="G41" s="4">
        <f>IF(AND(D41="",E41=""),"Yes",IF(AND(ISNUMBER(D41),ISNUMBER(E41)),IF(ABS(E41-D41)&lt;=1E-9*MAX(1,ABS(D41)),"Yes","No"),IF(D41=E41,"Yes","No")))</f>
        <v/>
      </c>
    </row>
    <row r="42">
      <c r="A42" s="4" t="inlineStr">
        <is>
          <t>Roster</t>
        </is>
      </c>
      <c r="B42" s="4" t="inlineStr">
        <is>
          <t>E03247 loaded cost</t>
        </is>
      </c>
      <c r="D42" s="57" t="n">
        <v>41942.54925</v>
      </c>
      <c r="E42" s="58">
        <f>Roster!P2114</f>
        <v/>
      </c>
      <c r="F42" s="59">
        <f>IF(AND(ISNUMBER(D42),ISNUMBER(E42)),E42-D42,"")</f>
        <v/>
      </c>
      <c r="G42" s="4">
        <f>IF(AND(D42="",E42=""),"Yes",IF(AND(ISNUMBER(D42),ISNUMBER(E42)),IF(ABS(E42-D42)&lt;=1E-9*MAX(1,ABS(D42)),"Yes","No"),IF(D42=E42,"Yes","No")))</f>
        <v/>
      </c>
    </row>
    <row r="43">
      <c r="A43" s="4" t="inlineStr">
        <is>
          <t>Roster</t>
        </is>
      </c>
      <c r="B43" s="4" t="inlineStr">
        <is>
          <t>E03356 loaded cost</t>
        </is>
      </c>
      <c r="D43" s="57" t="n">
        <v>63950.0187962963</v>
      </c>
      <c r="E43" s="58">
        <f>Roster!P2178</f>
        <v/>
      </c>
      <c r="F43" s="59">
        <f>IF(AND(ISNUMBER(D43),ISNUMBER(E43)),E43-D43,"")</f>
        <v/>
      </c>
      <c r="G43" s="4">
        <f>IF(AND(D43="",E43=""),"Yes",IF(AND(ISNUMBER(D43),ISNUMBER(E43)),IF(ABS(E43-D43)&lt;=1E-9*MAX(1,ABS(D43)),"Yes","No"),IF(D43=E43,"Yes","No")))</f>
        <v/>
      </c>
    </row>
    <row r="44">
      <c r="A44" s="4" t="inlineStr">
        <is>
          <t>Roster</t>
        </is>
      </c>
      <c r="B44" s="4" t="inlineStr">
        <is>
          <t>E03467 loaded cost</t>
        </is>
      </c>
      <c r="D44" s="57" t="n">
        <v>135376.022162963</v>
      </c>
      <c r="E44" s="58">
        <f>Roster!P2242</f>
        <v/>
      </c>
      <c r="F44" s="59">
        <f>IF(AND(ISNUMBER(D44),ISNUMBER(E44)),E44-D44,"")</f>
        <v/>
      </c>
      <c r="G44" s="4">
        <f>IF(AND(D44="",E44=""),"Yes",IF(AND(ISNUMBER(D44),ISNUMBER(E44)),IF(ABS(E44-D44)&lt;=1E-9*MAX(1,ABS(D44)),"Yes","No"),IF(D44=E44,"Yes","No")))</f>
        <v/>
      </c>
    </row>
    <row r="45">
      <c r="A45" s="4" t="inlineStr">
        <is>
          <t>Roster</t>
        </is>
      </c>
      <c r="B45" s="4" t="inlineStr">
        <is>
          <t>E03572 loaded cost</t>
        </is>
      </c>
      <c r="D45" s="57" t="n">
        <v>26125.065</v>
      </c>
      <c r="E45" s="58">
        <f>Roster!P2306</f>
        <v/>
      </c>
      <c r="F45" s="59">
        <f>IF(AND(ISNUMBER(D45),ISNUMBER(E45)),E45-D45,"")</f>
        <v/>
      </c>
      <c r="G45" s="4">
        <f>IF(AND(D45="",E45=""),"Yes",IF(AND(ISNUMBER(D45),ISNUMBER(E45)),IF(ABS(E45-D45)&lt;=1E-9*MAX(1,ABS(D45)),"Yes","No"),IF(D45=E45,"Yes","No")))</f>
        <v/>
      </c>
    </row>
    <row r="46">
      <c r="A46" s="4" t="inlineStr">
        <is>
          <t>Roster</t>
        </is>
      </c>
      <c r="B46" s="4" t="inlineStr">
        <is>
          <t>E03659 loaded cost</t>
        </is>
      </c>
      <c r="D46" s="57" t="n">
        <v>44938.70092592593</v>
      </c>
      <c r="E46" s="58">
        <f>Roster!P2370</f>
        <v/>
      </c>
      <c r="F46" s="59">
        <f>IF(AND(ISNUMBER(D46),ISNUMBER(E46)),E46-D46,"")</f>
        <v/>
      </c>
      <c r="G46" s="4">
        <f>IF(AND(D46="",E46=""),"Yes",IF(AND(ISNUMBER(D46),ISNUMBER(E46)),IF(ABS(E46-D46)&lt;=1E-9*MAX(1,ABS(D46)),"Yes","No"),IF(D46=E46,"Yes","No")))</f>
        <v/>
      </c>
    </row>
    <row r="47">
      <c r="A47" s="4" t="inlineStr">
        <is>
          <t>Roster</t>
        </is>
      </c>
      <c r="B47" s="4" t="inlineStr">
        <is>
          <t>E03753 loaded cost</t>
        </is>
      </c>
      <c r="D47" s="57" t="n">
        <v>23615.604</v>
      </c>
      <c r="E47" s="58">
        <f>Roster!P2434</f>
        <v/>
      </c>
      <c r="F47" s="59">
        <f>IF(AND(ISNUMBER(D47),ISNUMBER(E47)),E47-D47,"")</f>
        <v/>
      </c>
      <c r="G47" s="4">
        <f>IF(AND(D47="",E47=""),"Yes",IF(AND(ISNUMBER(D47),ISNUMBER(E47)),IF(ABS(E47-D47)&lt;=1E-9*MAX(1,ABS(D47)),"Yes","No"),IF(D47=E47,"Yes","No")))</f>
        <v/>
      </c>
    </row>
    <row r="48">
      <c r="A48" s="4" t="inlineStr">
        <is>
          <t>Roster</t>
        </is>
      </c>
      <c r="B48" s="4" t="inlineStr">
        <is>
          <t>E03848 loaded cost</t>
        </is>
      </c>
      <c r="D48" s="57" t="n">
        <v>113506.0974962963</v>
      </c>
      <c r="E48" s="58">
        <f>Roster!P2498</f>
        <v/>
      </c>
      <c r="F48" s="59">
        <f>IF(AND(ISNUMBER(D48),ISNUMBER(E48)),E48-D48,"")</f>
        <v/>
      </c>
      <c r="G48" s="4">
        <f>IF(AND(D48="",E48=""),"Yes",IF(AND(ISNUMBER(D48),ISNUMBER(E48)),IF(ABS(E48-D48)&lt;=1E-9*MAX(1,ABS(D48)),"Yes","No"),IF(D48=E48,"Yes","No")))</f>
        <v/>
      </c>
    </row>
    <row r="49">
      <c r="A49" s="4" t="inlineStr">
        <is>
          <t>Roster</t>
        </is>
      </c>
      <c r="B49" s="4" t="inlineStr">
        <is>
          <t>Total loaded cost, all employees</t>
        </is>
      </c>
      <c r="D49" s="57" t="n">
        <v>125565918.282537</v>
      </c>
      <c r="E49" s="58">
        <f>SUM(Roster!P2:P2590)</f>
        <v/>
      </c>
      <c r="F49" s="59">
        <f>IF(AND(ISNUMBER(D49),ISNUMBER(E49)),E49-D49,"")</f>
        <v/>
      </c>
      <c r="G49" s="4">
        <f>IF(AND(D49="",E49=""),"Yes",IF(AND(ISNUMBER(D49),ISNUMBER(E49)),IF(ABS(E49-D49)&lt;=1E-9*MAX(1,ABS(D49)),"Yes","No"),IF(D49=E49,"Yes","No")))</f>
        <v/>
      </c>
    </row>
    <row r="50">
      <c r="A50" s="4" t="inlineStr">
        <is>
          <t>Roster</t>
        </is>
      </c>
      <c r="B50" s="4" t="inlineStr">
        <is>
          <t>Polish full-time salaries below the 2026 minimum wage</t>
        </is>
      </c>
      <c r="D50" s="5" t="n">
        <v>0</v>
      </c>
      <c r="E50" s="6">
        <f>SUMPRODUCT((Roster!$B$2:$B$2590="PL")*(Roster!$F$2:$F$2590&lt;Settings!$C$27))</f>
        <v/>
      </c>
      <c r="F50" s="59">
        <f>IF(AND(ISNUMBER(D50),ISNUMBER(E50)),E50-D50,"")</f>
        <v/>
      </c>
      <c r="G50" s="4">
        <f>IF(AND(D50="",E50=""),"Yes",IF(AND(ISNUMBER(D50),ISNUMBER(E50)),IF(ABS(E50-D50)&lt;=1E-9*MAX(1,ABS(D50)),"Yes","No"),IF(D50=E50,"Yes","No")))</f>
        <v/>
      </c>
    </row>
    <row r="51">
      <c r="A51" s="4" t="inlineStr">
        <is>
          <t>Actuals FY26</t>
        </is>
      </c>
      <c r="B51" s="4" t="inlineStr">
        <is>
          <t>IT Customer Service month 1 FTE</t>
        </is>
      </c>
      <c r="D51" s="57" t="n">
        <v>294.4</v>
      </c>
      <c r="E51" s="58">
        <f>'Actuals FY26'!C6</f>
        <v/>
      </c>
      <c r="F51" s="59">
        <f>IF(AND(ISNUMBER(D51),ISNUMBER(E51)),E51-D51,"")</f>
        <v/>
      </c>
      <c r="G51" s="4">
        <f>IF(AND(D51="",E51=""),"Yes",IF(AND(ISNUMBER(D51),ISNUMBER(E51)),IF(ABS(E51-D51)&lt;=1E-9*MAX(1,ABS(D51)),"Yes","No"),IF(D51=E51,"Yes","No")))</f>
        <v/>
      </c>
    </row>
    <row r="52">
      <c r="A52" s="4" t="inlineStr">
        <is>
          <t>Actuals FY26</t>
        </is>
      </c>
      <c r="B52" s="4" t="inlineStr">
        <is>
          <t>IT Customer Service month 1 cost</t>
        </is>
      </c>
      <c r="D52" s="57" t="n">
        <v>1306659.126755124</v>
      </c>
      <c r="E52" s="58">
        <f>'Actuals FY26'!Q6</f>
        <v/>
      </c>
      <c r="F52" s="59">
        <f>IF(AND(ISNUMBER(D52),ISNUMBER(E52)),E52-D52,"")</f>
        <v/>
      </c>
      <c r="G52" s="4">
        <f>IF(AND(D52="",E52=""),"Yes",IF(AND(ISNUMBER(D52),ISNUMBER(E52)),IF(ABS(E52-D52)&lt;=1E-9*MAX(1,ABS(D52)),"Yes","No"),IF(D52=E52,"Yes","No")))</f>
        <v/>
      </c>
    </row>
    <row r="53">
      <c r="A53" s="4" t="inlineStr">
        <is>
          <t>Actuals FY26</t>
        </is>
      </c>
      <c r="B53" s="4" t="inlineStr">
        <is>
          <t>IT Customer Service month 6 FTE</t>
        </is>
      </c>
      <c r="D53" s="57" t="n">
        <v>306.8000000000001</v>
      </c>
      <c r="E53" s="58">
        <f>'Actuals FY26'!H6</f>
        <v/>
      </c>
      <c r="F53" s="59">
        <f>IF(AND(ISNUMBER(D53),ISNUMBER(E53)),E53-D53,"")</f>
        <v/>
      </c>
      <c r="G53" s="4">
        <f>IF(AND(D53="",E53=""),"Yes",IF(AND(ISNUMBER(D53),ISNUMBER(E53)),IF(ABS(E53-D53)&lt;=1E-9*MAX(1,ABS(D53)),"Yes","No"),IF(D53=E53,"Yes","No")))</f>
        <v/>
      </c>
    </row>
    <row r="54">
      <c r="A54" s="4" t="inlineStr">
        <is>
          <t>Actuals FY26</t>
        </is>
      </c>
      <c r="B54" s="4" t="inlineStr">
        <is>
          <t>IT Customer Service month 6 cost</t>
        </is>
      </c>
      <c r="D54" s="57" t="n">
        <v>1337749.636254661</v>
      </c>
      <c r="E54" s="58">
        <f>'Actuals FY26'!V6</f>
        <v/>
      </c>
      <c r="F54" s="59">
        <f>IF(AND(ISNUMBER(D54),ISNUMBER(E54)),E54-D54,"")</f>
        <v/>
      </c>
      <c r="G54" s="4">
        <f>IF(AND(D54="",E54=""),"Yes",IF(AND(ISNUMBER(D54),ISNUMBER(E54)),IF(ABS(E54-D54)&lt;=1E-9*MAX(1,ABS(D54)),"Yes","No"),IF(D54=E54,"Yes","No")))</f>
        <v/>
      </c>
    </row>
    <row r="55">
      <c r="A55" s="4" t="inlineStr">
        <is>
          <t>Actuals FY26</t>
        </is>
      </c>
      <c r="B55" s="4" t="inlineStr">
        <is>
          <t>IT Customer Service month 12 FTE</t>
        </is>
      </c>
      <c r="D55" s="57" t="n">
        <v>306</v>
      </c>
      <c r="E55" s="58">
        <f>'Actuals FY26'!N6</f>
        <v/>
      </c>
      <c r="F55" s="59">
        <f>IF(AND(ISNUMBER(D55),ISNUMBER(E55)),E55-D55,"")</f>
        <v/>
      </c>
      <c r="G55" s="4">
        <f>IF(AND(D55="",E55=""),"Yes",IF(AND(ISNUMBER(D55),ISNUMBER(E55)),IF(ABS(E55-D55)&lt;=1E-9*MAX(1,ABS(D55)),"Yes","No"),IF(D55=E55,"Yes","No")))</f>
        <v/>
      </c>
    </row>
    <row r="56">
      <c r="A56" s="4" t="inlineStr">
        <is>
          <t>Actuals FY26</t>
        </is>
      </c>
      <c r="B56" s="4" t="inlineStr">
        <is>
          <t>IT Customer Service month 12 cost</t>
        </is>
      </c>
      <c r="D56" s="57" t="n">
        <v>1334652.288326574</v>
      </c>
      <c r="E56" s="58">
        <f>'Actuals FY26'!AB6</f>
        <v/>
      </c>
      <c r="F56" s="59">
        <f>IF(AND(ISNUMBER(D56),ISNUMBER(E56)),E56-D56,"")</f>
        <v/>
      </c>
      <c r="G56" s="4">
        <f>IF(AND(D56="",E56=""),"Yes",IF(AND(ISNUMBER(D56),ISNUMBER(E56)),IF(ABS(E56-D56)&lt;=1E-9*MAX(1,ABS(D56)),"Yes","No"),IF(D56=E56,"Yes","No")))</f>
        <v/>
      </c>
    </row>
    <row r="57">
      <c r="A57" s="4" t="inlineStr">
        <is>
          <t>Actuals FY26</t>
        </is>
      </c>
      <c r="B57" s="4" t="inlineStr">
        <is>
          <t>IT Operations month 1 FTE</t>
        </is>
      </c>
      <c r="D57" s="57" t="n">
        <v>231</v>
      </c>
      <c r="E57" s="58">
        <f>'Actuals FY26'!C7</f>
        <v/>
      </c>
      <c r="F57" s="59">
        <f>IF(AND(ISNUMBER(D57),ISNUMBER(E57)),E57-D57,"")</f>
        <v/>
      </c>
      <c r="G57" s="4">
        <f>IF(AND(D57="",E57=""),"Yes",IF(AND(ISNUMBER(D57),ISNUMBER(E57)),IF(ABS(E57-D57)&lt;=1E-9*MAX(1,ABS(D57)),"Yes","No"),IF(D57=E57,"Yes","No")))</f>
        <v/>
      </c>
    </row>
    <row r="58">
      <c r="A58" s="4" t="inlineStr">
        <is>
          <t>Actuals FY26</t>
        </is>
      </c>
      <c r="B58" s="4" t="inlineStr">
        <is>
          <t>IT Operations month 1 cost</t>
        </is>
      </c>
      <c r="D58" s="57" t="n">
        <v>1137893.092008827</v>
      </c>
      <c r="E58" s="58">
        <f>'Actuals FY26'!Q7</f>
        <v/>
      </c>
      <c r="F58" s="59">
        <f>IF(AND(ISNUMBER(D58),ISNUMBER(E58)),E58-D58,"")</f>
        <v/>
      </c>
      <c r="G58" s="4">
        <f>IF(AND(D58="",E58=""),"Yes",IF(AND(ISNUMBER(D58),ISNUMBER(E58)),IF(ABS(E58-D58)&lt;=1E-9*MAX(1,ABS(D58)),"Yes","No"),IF(D58=E58,"Yes","No")))</f>
        <v/>
      </c>
    </row>
    <row r="59">
      <c r="A59" s="4" t="inlineStr">
        <is>
          <t>Actuals FY26</t>
        </is>
      </c>
      <c r="B59" s="4" t="inlineStr">
        <is>
          <t>IT Operations month 6 FTE</t>
        </is>
      </c>
      <c r="D59" s="57" t="n">
        <v>248.6</v>
      </c>
      <c r="E59" s="58">
        <f>'Actuals FY26'!H7</f>
        <v/>
      </c>
      <c r="F59" s="59">
        <f>IF(AND(ISNUMBER(D59),ISNUMBER(E59)),E59-D59,"")</f>
        <v/>
      </c>
      <c r="G59" s="4">
        <f>IF(AND(D59="",E59=""),"Yes",IF(AND(ISNUMBER(D59),ISNUMBER(E59)),IF(ABS(E59-D59)&lt;=1E-9*MAX(1,ABS(D59)),"Yes","No"),IF(D59=E59,"Yes","No")))</f>
        <v/>
      </c>
    </row>
    <row r="60">
      <c r="A60" s="4" t="inlineStr">
        <is>
          <t>Actuals FY26</t>
        </is>
      </c>
      <c r="B60" s="4" t="inlineStr">
        <is>
          <t>IT Operations month 6 cost</t>
        </is>
      </c>
      <c r="D60" s="57" t="n">
        <v>1194598.11587179</v>
      </c>
      <c r="E60" s="58">
        <f>'Actuals FY26'!V7</f>
        <v/>
      </c>
      <c r="F60" s="59">
        <f>IF(AND(ISNUMBER(D60),ISNUMBER(E60)),E60-D60,"")</f>
        <v/>
      </c>
      <c r="G60" s="4">
        <f>IF(AND(D60="",E60=""),"Yes",IF(AND(ISNUMBER(D60),ISNUMBER(E60)),IF(ABS(E60-D60)&lt;=1E-9*MAX(1,ABS(D60)),"Yes","No"),IF(D60=E60,"Yes","No")))</f>
        <v/>
      </c>
    </row>
    <row r="61">
      <c r="A61" s="4" t="inlineStr">
        <is>
          <t>Actuals FY26</t>
        </is>
      </c>
      <c r="B61" s="4" t="inlineStr">
        <is>
          <t>IT Operations month 12 FTE</t>
        </is>
      </c>
      <c r="D61" s="57" t="n">
        <v>254.8</v>
      </c>
      <c r="E61" s="58">
        <f>'Actuals FY26'!N7</f>
        <v/>
      </c>
      <c r="F61" s="59">
        <f>IF(AND(ISNUMBER(D61),ISNUMBER(E61)),E61-D61,"")</f>
        <v/>
      </c>
      <c r="G61" s="4">
        <f>IF(AND(D61="",E61=""),"Yes",IF(AND(ISNUMBER(D61),ISNUMBER(E61)),IF(ABS(E61-D61)&lt;=1E-9*MAX(1,ABS(D61)),"Yes","No"),IF(D61=E61,"Yes","No")))</f>
        <v/>
      </c>
    </row>
    <row r="62">
      <c r="A62" s="4" t="inlineStr">
        <is>
          <t>Actuals FY26</t>
        </is>
      </c>
      <c r="B62" s="4" t="inlineStr">
        <is>
          <t>IT Operations month 12 cost</t>
        </is>
      </c>
      <c r="D62" s="57" t="n">
        <v>1219420.639664969</v>
      </c>
      <c r="E62" s="58">
        <f>'Actuals FY26'!AB7</f>
        <v/>
      </c>
      <c r="F62" s="59">
        <f>IF(AND(ISNUMBER(D62),ISNUMBER(E62)),E62-D62,"")</f>
        <v/>
      </c>
      <c r="G62" s="4">
        <f>IF(AND(D62="",E62=""),"Yes",IF(AND(ISNUMBER(D62),ISNUMBER(E62)),IF(ABS(E62-D62)&lt;=1E-9*MAX(1,ABS(D62)),"Yes","No"),IF(D62=E62,"Yes","No")))</f>
        <v/>
      </c>
    </row>
    <row r="63">
      <c r="A63" s="4" t="inlineStr">
        <is>
          <t>Actuals FY26</t>
        </is>
      </c>
      <c r="B63" s="4" t="inlineStr">
        <is>
          <t>IT Tech month 1 FTE</t>
        </is>
      </c>
      <c r="D63" s="57" t="n">
        <v>164.8</v>
      </c>
      <c r="E63" s="58">
        <f>'Actuals FY26'!C8</f>
        <v/>
      </c>
      <c r="F63" s="59">
        <f>IF(AND(ISNUMBER(D63),ISNUMBER(E63)),E63-D63,"")</f>
        <v/>
      </c>
      <c r="G63" s="4">
        <f>IF(AND(D63="",E63=""),"Yes",IF(AND(ISNUMBER(D63),ISNUMBER(E63)),IF(ABS(E63-D63)&lt;=1E-9*MAX(1,ABS(D63)),"Yes","No"),IF(D63=E63,"Yes","No")))</f>
        <v/>
      </c>
    </row>
    <row r="64">
      <c r="A64" s="4" t="inlineStr">
        <is>
          <t>Actuals FY26</t>
        </is>
      </c>
      <c r="B64" s="4" t="inlineStr">
        <is>
          <t>IT Tech month 1 cost</t>
        </is>
      </c>
      <c r="D64" s="57" t="n">
        <v>1015672.022329321</v>
      </c>
      <c r="E64" s="58">
        <f>'Actuals FY26'!Q8</f>
        <v/>
      </c>
      <c r="F64" s="59">
        <f>IF(AND(ISNUMBER(D64),ISNUMBER(E64)),E64-D64,"")</f>
        <v/>
      </c>
      <c r="G64" s="4">
        <f>IF(AND(D64="",E64=""),"Yes",IF(AND(ISNUMBER(D64),ISNUMBER(E64)),IF(ABS(E64-D64)&lt;=1E-9*MAX(1,ABS(D64)),"Yes","No"),IF(D64=E64,"Yes","No")))</f>
        <v/>
      </c>
    </row>
    <row r="65">
      <c r="A65" s="4" t="inlineStr">
        <is>
          <t>Actuals FY26</t>
        </is>
      </c>
      <c r="B65" s="4" t="inlineStr">
        <is>
          <t>IT Tech month 6 FTE</t>
        </is>
      </c>
      <c r="D65" s="57" t="n">
        <v>179.8</v>
      </c>
      <c r="E65" s="58">
        <f>'Actuals FY26'!H8</f>
        <v/>
      </c>
      <c r="F65" s="59">
        <f>IF(AND(ISNUMBER(D65),ISNUMBER(E65)),E65-D65,"")</f>
        <v/>
      </c>
      <c r="G65" s="4">
        <f>IF(AND(D65="",E65=""),"Yes",IF(AND(ISNUMBER(D65),ISNUMBER(E65)),IF(ABS(E65-D65)&lt;=1E-9*MAX(1,ABS(D65)),"Yes","No"),IF(D65=E65,"Yes","No")))</f>
        <v/>
      </c>
    </row>
    <row r="66">
      <c r="A66" s="4" t="inlineStr">
        <is>
          <t>Actuals FY26</t>
        </is>
      </c>
      <c r="B66" s="4" t="inlineStr">
        <is>
          <t>IT Tech month 6 cost</t>
        </is>
      </c>
      <c r="D66" s="57" t="n">
        <v>1084555.167735957</v>
      </c>
      <c r="E66" s="58">
        <f>'Actuals FY26'!V8</f>
        <v/>
      </c>
      <c r="F66" s="59">
        <f>IF(AND(ISNUMBER(D66),ISNUMBER(E66)),E66-D66,"")</f>
        <v/>
      </c>
      <c r="G66" s="4">
        <f>IF(AND(D66="",E66=""),"Yes",IF(AND(ISNUMBER(D66),ISNUMBER(E66)),IF(ABS(E66-D66)&lt;=1E-9*MAX(1,ABS(D66)),"Yes","No"),IF(D66=E66,"Yes","No")))</f>
        <v/>
      </c>
    </row>
    <row r="67">
      <c r="A67" s="4" t="inlineStr">
        <is>
          <t>Actuals FY26</t>
        </is>
      </c>
      <c r="B67" s="4" t="inlineStr">
        <is>
          <t>IT Tech month 12 FTE</t>
        </is>
      </c>
      <c r="D67" s="57" t="n">
        <v>173.8</v>
      </c>
      <c r="E67" s="58">
        <f>'Actuals FY26'!N8</f>
        <v/>
      </c>
      <c r="F67" s="59">
        <f>IF(AND(ISNUMBER(D67),ISNUMBER(E67)),E67-D67,"")</f>
        <v/>
      </c>
      <c r="G67" s="4">
        <f>IF(AND(D67="",E67=""),"Yes",IF(AND(ISNUMBER(D67),ISNUMBER(E67)),IF(ABS(E67-D67)&lt;=1E-9*MAX(1,ABS(D67)),"Yes","No"),IF(D67=E67,"Yes","No")))</f>
        <v/>
      </c>
    </row>
    <row r="68">
      <c r="A68" s="4" t="inlineStr">
        <is>
          <t>Actuals FY26</t>
        </is>
      </c>
      <c r="B68" s="4" t="inlineStr">
        <is>
          <t>IT Tech month 12 cost</t>
        </is>
      </c>
      <c r="D68" s="57" t="n">
        <v>1057075.581984259</v>
      </c>
      <c r="E68" s="58">
        <f>'Actuals FY26'!AB8</f>
        <v/>
      </c>
      <c r="F68" s="59">
        <f>IF(AND(ISNUMBER(D68),ISNUMBER(E68)),E68-D68,"")</f>
        <v/>
      </c>
      <c r="G68" s="4">
        <f>IF(AND(D68="",E68=""),"Yes",IF(AND(ISNUMBER(D68),ISNUMBER(E68)),IF(ABS(E68-D68)&lt;=1E-9*MAX(1,ABS(D68)),"Yes","No"),IF(D68=E68,"Yes","No")))</f>
        <v/>
      </c>
    </row>
    <row r="69">
      <c r="A69" s="4" t="inlineStr">
        <is>
          <t>Actuals FY26</t>
        </is>
      </c>
      <c r="B69" s="4" t="inlineStr">
        <is>
          <t>IT Sales month 1 FTE</t>
        </is>
      </c>
      <c r="D69" s="57" t="n">
        <v>116.4</v>
      </c>
      <c r="E69" s="58">
        <f>'Actuals FY26'!C9</f>
        <v/>
      </c>
      <c r="F69" s="59">
        <f>IF(AND(ISNUMBER(D69),ISNUMBER(E69)),E69-D69,"")</f>
        <v/>
      </c>
      <c r="G69" s="4">
        <f>IF(AND(D69="",E69=""),"Yes",IF(AND(ISNUMBER(D69),ISNUMBER(E69)),IF(ABS(E69-D69)&lt;=1E-9*MAX(1,ABS(D69)),"Yes","No"),IF(D69=E69,"Yes","No")))</f>
        <v/>
      </c>
    </row>
    <row r="70">
      <c r="A70" s="4" t="inlineStr">
        <is>
          <t>Actuals FY26</t>
        </is>
      </c>
      <c r="B70" s="4" t="inlineStr">
        <is>
          <t>IT Sales month 1 cost</t>
        </is>
      </c>
      <c r="D70" s="57" t="n">
        <v>561800.8929652161</v>
      </c>
      <c r="E70" s="58">
        <f>'Actuals FY26'!Q9</f>
        <v/>
      </c>
      <c r="F70" s="59">
        <f>IF(AND(ISNUMBER(D70),ISNUMBER(E70)),E70-D70,"")</f>
        <v/>
      </c>
      <c r="G70" s="4">
        <f>IF(AND(D70="",E70=""),"Yes",IF(AND(ISNUMBER(D70),ISNUMBER(E70)),IF(ABS(E70-D70)&lt;=1E-9*MAX(1,ABS(D70)),"Yes","No"),IF(D70=E70,"Yes","No")))</f>
        <v/>
      </c>
    </row>
    <row r="71">
      <c r="A71" s="4" t="inlineStr">
        <is>
          <t>Actuals FY26</t>
        </is>
      </c>
      <c r="B71" s="4" t="inlineStr">
        <is>
          <t>IT Sales month 6 FTE</t>
        </is>
      </c>
      <c r="D71" s="57" t="n">
        <v>117.2</v>
      </c>
      <c r="E71" s="58">
        <f>'Actuals FY26'!H9</f>
        <v/>
      </c>
      <c r="F71" s="59">
        <f>IF(AND(ISNUMBER(D71),ISNUMBER(E71)),E71-D71,"")</f>
        <v/>
      </c>
      <c r="G71" s="4">
        <f>IF(AND(D71="",E71=""),"Yes",IF(AND(ISNUMBER(D71),ISNUMBER(E71)),IF(ABS(E71-D71)&lt;=1E-9*MAX(1,ABS(D71)),"Yes","No"),IF(D71=E71,"Yes","No")))</f>
        <v/>
      </c>
    </row>
    <row r="72">
      <c r="A72" s="4" t="inlineStr">
        <is>
          <t>Actuals FY26</t>
        </is>
      </c>
      <c r="B72" s="4" t="inlineStr">
        <is>
          <t>IT Sales month 6 cost</t>
        </is>
      </c>
      <c r="D72" s="57" t="n">
        <v>583984.9032474691</v>
      </c>
      <c r="E72" s="58">
        <f>'Actuals FY26'!V9</f>
        <v/>
      </c>
      <c r="F72" s="59">
        <f>IF(AND(ISNUMBER(D72),ISNUMBER(E72)),E72-D72,"")</f>
        <v/>
      </c>
      <c r="G72" s="4">
        <f>IF(AND(D72="",E72=""),"Yes",IF(AND(ISNUMBER(D72),ISNUMBER(E72)),IF(ABS(E72-D72)&lt;=1E-9*MAX(1,ABS(D72)),"Yes","No"),IF(D72=E72,"Yes","No")))</f>
        <v/>
      </c>
    </row>
    <row r="73">
      <c r="A73" s="4" t="inlineStr">
        <is>
          <t>Actuals FY26</t>
        </is>
      </c>
      <c r="B73" s="4" t="inlineStr">
        <is>
          <t>IT Sales month 12 FTE</t>
        </is>
      </c>
      <c r="D73" s="57" t="n">
        <v>121.8</v>
      </c>
      <c r="E73" s="58">
        <f>'Actuals FY26'!N9</f>
        <v/>
      </c>
      <c r="F73" s="59">
        <f>IF(AND(ISNUMBER(D73),ISNUMBER(E73)),E73-D73,"")</f>
        <v/>
      </c>
      <c r="G73" s="4">
        <f>IF(AND(D73="",E73=""),"Yes",IF(AND(ISNUMBER(D73),ISNUMBER(E73)),IF(ABS(E73-D73)&lt;=1E-9*MAX(1,ABS(D73)),"Yes","No"),IF(D73=E73,"Yes","No")))</f>
        <v/>
      </c>
    </row>
    <row r="74">
      <c r="A74" s="4" t="inlineStr">
        <is>
          <t>Actuals FY26</t>
        </is>
      </c>
      <c r="B74" s="4" t="inlineStr">
        <is>
          <t>IT Sales month 12 cost</t>
        </is>
      </c>
      <c r="D74" s="57" t="n">
        <v>594755.0197389814</v>
      </c>
      <c r="E74" s="58">
        <f>'Actuals FY26'!AB9</f>
        <v/>
      </c>
      <c r="F74" s="59">
        <f>IF(AND(ISNUMBER(D74),ISNUMBER(E74)),E74-D74,"")</f>
        <v/>
      </c>
      <c r="G74" s="4">
        <f>IF(AND(D74="",E74=""),"Yes",IF(AND(ISNUMBER(D74),ISNUMBER(E74)),IF(ABS(E74-D74)&lt;=1E-9*MAX(1,ABS(D74)),"Yes","No"),IF(D74=E74,"Yes","No")))</f>
        <v/>
      </c>
    </row>
    <row r="75">
      <c r="A75" s="4" t="inlineStr">
        <is>
          <t>Actuals FY26</t>
        </is>
      </c>
      <c r="B75" s="4" t="inlineStr">
        <is>
          <t>IT Finance month 1 FTE</t>
        </is>
      </c>
      <c r="D75" s="57" t="n">
        <v>92.8</v>
      </c>
      <c r="E75" s="58">
        <f>'Actuals FY26'!C10</f>
        <v/>
      </c>
      <c r="F75" s="59">
        <f>IF(AND(ISNUMBER(D75),ISNUMBER(E75)),E75-D75,"")</f>
        <v/>
      </c>
      <c r="G75" s="4">
        <f>IF(AND(D75="",E75=""),"Yes",IF(AND(ISNUMBER(D75),ISNUMBER(E75)),IF(ABS(E75-D75)&lt;=1E-9*MAX(1,ABS(D75)),"Yes","No"),IF(D75=E75,"Yes","No")))</f>
        <v/>
      </c>
    </row>
    <row r="76">
      <c r="A76" s="4" t="inlineStr">
        <is>
          <t>Actuals FY26</t>
        </is>
      </c>
      <c r="B76" s="4" t="inlineStr">
        <is>
          <t>IT Finance month 1 cost</t>
        </is>
      </c>
      <c r="D76" s="57" t="n">
        <v>518547.5393467902</v>
      </c>
      <c r="E76" s="58">
        <f>'Actuals FY26'!Q10</f>
        <v/>
      </c>
      <c r="F76" s="59">
        <f>IF(AND(ISNUMBER(D76),ISNUMBER(E76)),E76-D76,"")</f>
        <v/>
      </c>
      <c r="G76" s="4">
        <f>IF(AND(D76="",E76=""),"Yes",IF(AND(ISNUMBER(D76),ISNUMBER(E76)),IF(ABS(E76-D76)&lt;=1E-9*MAX(1,ABS(D76)),"Yes","No"),IF(D76=E76,"Yes","No")))</f>
        <v/>
      </c>
    </row>
    <row r="77">
      <c r="A77" s="4" t="inlineStr">
        <is>
          <t>Actuals FY26</t>
        </is>
      </c>
      <c r="B77" s="4" t="inlineStr">
        <is>
          <t>IT Finance month 6 FTE</t>
        </is>
      </c>
      <c r="D77" s="57" t="n">
        <v>100</v>
      </c>
      <c r="E77" s="58">
        <f>'Actuals FY26'!H10</f>
        <v/>
      </c>
      <c r="F77" s="59">
        <f>IF(AND(ISNUMBER(D77),ISNUMBER(E77)),E77-D77,"")</f>
        <v/>
      </c>
      <c r="G77" s="4">
        <f>IF(AND(D77="",E77=""),"Yes",IF(AND(ISNUMBER(D77),ISNUMBER(E77)),IF(ABS(E77-D77)&lt;=1E-9*MAX(1,ABS(D77)),"Yes","No"),IF(D77=E77,"Yes","No")))</f>
        <v/>
      </c>
    </row>
    <row r="78">
      <c r="A78" s="4" t="inlineStr">
        <is>
          <t>Actuals FY26</t>
        </is>
      </c>
      <c r="B78" s="4" t="inlineStr">
        <is>
          <t>IT Finance month 6 cost</t>
        </is>
      </c>
      <c r="D78" s="57" t="n">
        <v>559405.498240463</v>
      </c>
      <c r="E78" s="58">
        <f>'Actuals FY26'!V10</f>
        <v/>
      </c>
      <c r="F78" s="59">
        <f>IF(AND(ISNUMBER(D78),ISNUMBER(E78)),E78-D78,"")</f>
        <v/>
      </c>
      <c r="G78" s="4">
        <f>IF(AND(D78="",E78=""),"Yes",IF(AND(ISNUMBER(D78),ISNUMBER(E78)),IF(ABS(E78-D78)&lt;=1E-9*MAX(1,ABS(D78)),"Yes","No"),IF(D78=E78,"Yes","No")))</f>
        <v/>
      </c>
    </row>
    <row r="79">
      <c r="A79" s="4" t="inlineStr">
        <is>
          <t>Actuals FY26</t>
        </is>
      </c>
      <c r="B79" s="4" t="inlineStr">
        <is>
          <t>IT Finance month 12 FTE</t>
        </is>
      </c>
      <c r="D79" s="57" t="n">
        <v>103.8</v>
      </c>
      <c r="E79" s="58">
        <f>'Actuals FY26'!N10</f>
        <v/>
      </c>
      <c r="F79" s="59">
        <f>IF(AND(ISNUMBER(D79),ISNUMBER(E79)),E79-D79,"")</f>
        <v/>
      </c>
      <c r="G79" s="4">
        <f>IF(AND(D79="",E79=""),"Yes",IF(AND(ISNUMBER(D79),ISNUMBER(E79)),IF(ABS(E79-D79)&lt;=1E-9*MAX(1,ABS(D79)),"Yes","No"),IF(D79=E79,"Yes","No")))</f>
        <v/>
      </c>
    </row>
    <row r="80">
      <c r="A80" s="4" t="inlineStr">
        <is>
          <t>Actuals FY26</t>
        </is>
      </c>
      <c r="B80" s="4" t="inlineStr">
        <is>
          <t>IT Finance month 12 cost</t>
        </is>
      </c>
      <c r="D80" s="57" t="n">
        <v>561895.8496376852</v>
      </c>
      <c r="E80" s="58">
        <f>'Actuals FY26'!AB10</f>
        <v/>
      </c>
      <c r="F80" s="59">
        <f>IF(AND(ISNUMBER(D80),ISNUMBER(E80)),E80-D80,"")</f>
        <v/>
      </c>
      <c r="G80" s="4">
        <f>IF(AND(D80="",E80=""),"Yes",IF(AND(ISNUMBER(D80),ISNUMBER(E80)),IF(ABS(E80-D80)&lt;=1E-9*MAX(1,ABS(D80)),"Yes","No"),IF(D80=E80,"Yes","No")))</f>
        <v/>
      </c>
    </row>
    <row r="81">
      <c r="A81" s="4" t="inlineStr">
        <is>
          <t>Actuals FY26</t>
        </is>
      </c>
      <c r="B81" s="4" t="inlineStr">
        <is>
          <t>IT HR month 1 FTE</t>
        </is>
      </c>
      <c r="D81" s="57" t="n">
        <v>71.40000000000001</v>
      </c>
      <c r="E81" s="58">
        <f>'Actuals FY26'!C11</f>
        <v/>
      </c>
      <c r="F81" s="59">
        <f>IF(AND(ISNUMBER(D81),ISNUMBER(E81)),E81-D81,"")</f>
        <v/>
      </c>
      <c r="G81" s="4">
        <f>IF(AND(D81="",E81=""),"Yes",IF(AND(ISNUMBER(D81),ISNUMBER(E81)),IF(ABS(E81-D81)&lt;=1E-9*MAX(1,ABS(D81)),"Yes","No"),IF(D81=E81,"Yes","No")))</f>
        <v/>
      </c>
    </row>
    <row r="82">
      <c r="A82" s="4" t="inlineStr">
        <is>
          <t>Actuals FY26</t>
        </is>
      </c>
      <c r="B82" s="4" t="inlineStr">
        <is>
          <t>IT HR month 1 cost</t>
        </is>
      </c>
      <c r="D82" s="57" t="n">
        <v>342218.139181574</v>
      </c>
      <c r="E82" s="58">
        <f>'Actuals FY26'!Q11</f>
        <v/>
      </c>
      <c r="F82" s="59">
        <f>IF(AND(ISNUMBER(D82),ISNUMBER(E82)),E82-D82,"")</f>
        <v/>
      </c>
      <c r="G82" s="4">
        <f>IF(AND(D82="",E82=""),"Yes",IF(AND(ISNUMBER(D82),ISNUMBER(E82)),IF(ABS(E82-D82)&lt;=1E-9*MAX(1,ABS(D82)),"Yes","No"),IF(D82=E82,"Yes","No")))</f>
        <v/>
      </c>
    </row>
    <row r="83">
      <c r="A83" s="4" t="inlineStr">
        <is>
          <t>Actuals FY26</t>
        </is>
      </c>
      <c r="B83" s="4" t="inlineStr">
        <is>
          <t>IT HR month 6 FTE</t>
        </is>
      </c>
      <c r="D83" s="57" t="n">
        <v>73.2</v>
      </c>
      <c r="E83" s="58">
        <f>'Actuals FY26'!H11</f>
        <v/>
      </c>
      <c r="F83" s="59">
        <f>IF(AND(ISNUMBER(D83),ISNUMBER(E83)),E83-D83,"")</f>
        <v/>
      </c>
      <c r="G83" s="4">
        <f>IF(AND(D83="",E83=""),"Yes",IF(AND(ISNUMBER(D83),ISNUMBER(E83)),IF(ABS(E83-D83)&lt;=1E-9*MAX(1,ABS(D83)),"Yes","No"),IF(D83=E83,"Yes","No")))</f>
        <v/>
      </c>
    </row>
    <row r="84">
      <c r="A84" s="4" t="inlineStr">
        <is>
          <t>Actuals FY26</t>
        </is>
      </c>
      <c r="B84" s="4" t="inlineStr">
        <is>
          <t>IT HR month 6 cost</t>
        </is>
      </c>
      <c r="D84" s="57" t="n">
        <v>348094.0646255556</v>
      </c>
      <c r="E84" s="58">
        <f>'Actuals FY26'!V11</f>
        <v/>
      </c>
      <c r="F84" s="59">
        <f>IF(AND(ISNUMBER(D84),ISNUMBER(E84)),E84-D84,"")</f>
        <v/>
      </c>
      <c r="G84" s="4">
        <f>IF(AND(D84="",E84=""),"Yes",IF(AND(ISNUMBER(D84),ISNUMBER(E84)),IF(ABS(E84-D84)&lt;=1E-9*MAX(1,ABS(D84)),"Yes","No"),IF(D84=E84,"Yes","No")))</f>
        <v/>
      </c>
    </row>
    <row r="85">
      <c r="A85" s="4" t="inlineStr">
        <is>
          <t>Actuals FY26</t>
        </is>
      </c>
      <c r="B85" s="4" t="inlineStr">
        <is>
          <t>IT HR month 12 FTE</t>
        </is>
      </c>
      <c r="D85" s="57" t="n">
        <v>75</v>
      </c>
      <c r="E85" s="58">
        <f>'Actuals FY26'!N11</f>
        <v/>
      </c>
      <c r="F85" s="59">
        <f>IF(AND(ISNUMBER(D85),ISNUMBER(E85)),E85-D85,"")</f>
        <v/>
      </c>
      <c r="G85" s="4">
        <f>IF(AND(D85="",E85=""),"Yes",IF(AND(ISNUMBER(D85),ISNUMBER(E85)),IF(ABS(E85-D85)&lt;=1E-9*MAX(1,ABS(D85)),"Yes","No"),IF(D85=E85,"Yes","No")))</f>
        <v/>
      </c>
    </row>
    <row r="86">
      <c r="A86" s="4" t="inlineStr">
        <is>
          <t>Actuals FY26</t>
        </is>
      </c>
      <c r="B86" s="4" t="inlineStr">
        <is>
          <t>IT HR month 12 cost</t>
        </is>
      </c>
      <c r="D86" s="57" t="n">
        <v>354893.443445</v>
      </c>
      <c r="E86" s="58">
        <f>'Actuals FY26'!AB11</f>
        <v/>
      </c>
      <c r="F86" s="59">
        <f>IF(AND(ISNUMBER(D86),ISNUMBER(E86)),E86-D86,"")</f>
        <v/>
      </c>
      <c r="G86" s="4">
        <f>IF(AND(D86="",E86=""),"Yes",IF(AND(ISNUMBER(D86),ISNUMBER(E86)),IF(ABS(E86-D86)&lt;=1E-9*MAX(1,ABS(D86)),"Yes","No"),IF(D86=E86,"Yes","No")))</f>
        <v/>
      </c>
    </row>
    <row r="87">
      <c r="A87" s="4" t="inlineStr">
        <is>
          <t>Actuals FY26</t>
        </is>
      </c>
      <c r="B87" s="4" t="inlineStr">
        <is>
          <t>PL Customer Service month 1 FTE</t>
        </is>
      </c>
      <c r="D87" s="57" t="n">
        <v>314.4</v>
      </c>
      <c r="E87" s="58">
        <f>'Actuals FY26'!C12</f>
        <v/>
      </c>
      <c r="F87" s="59">
        <f>IF(AND(ISNUMBER(D87),ISNUMBER(E87)),E87-D87,"")</f>
        <v/>
      </c>
      <c r="G87" s="4">
        <f>IF(AND(D87="",E87=""),"Yes",IF(AND(ISNUMBER(D87),ISNUMBER(E87)),IF(ABS(E87-D87)&lt;=1E-9*MAX(1,ABS(D87)),"Yes","No"),IF(D87=E87,"Yes","No")))</f>
        <v/>
      </c>
    </row>
    <row r="88">
      <c r="A88" s="4" t="inlineStr">
        <is>
          <t>Actuals FY26</t>
        </is>
      </c>
      <c r="B88" s="4" t="inlineStr">
        <is>
          <t>PL Customer Service month 1 cost</t>
        </is>
      </c>
      <c r="D88" s="57" t="n">
        <v>976433.6923130938</v>
      </c>
      <c r="E88" s="58">
        <f>'Actuals FY26'!Q12</f>
        <v/>
      </c>
      <c r="F88" s="59">
        <f>IF(AND(ISNUMBER(D88),ISNUMBER(E88)),E88-D88,"")</f>
        <v/>
      </c>
      <c r="G88" s="4">
        <f>IF(AND(D88="",E88=""),"Yes",IF(AND(ISNUMBER(D88),ISNUMBER(E88)),IF(ABS(E88-D88)&lt;=1E-9*MAX(1,ABS(D88)),"Yes","No"),IF(D88=E88,"Yes","No")))</f>
        <v/>
      </c>
    </row>
    <row r="89">
      <c r="A89" s="4" t="inlineStr">
        <is>
          <t>Actuals FY26</t>
        </is>
      </c>
      <c r="B89" s="4" t="inlineStr">
        <is>
          <t>PL Customer Service month 6 FTE</t>
        </is>
      </c>
      <c r="D89" s="57" t="n">
        <v>327.4</v>
      </c>
      <c r="E89" s="58">
        <f>'Actuals FY26'!H12</f>
        <v/>
      </c>
      <c r="F89" s="59">
        <f>IF(AND(ISNUMBER(D89),ISNUMBER(E89)),E89-D89,"")</f>
        <v/>
      </c>
      <c r="G89" s="4">
        <f>IF(AND(D89="",E89=""),"Yes",IF(AND(ISNUMBER(D89),ISNUMBER(E89)),IF(ABS(E89-D89)&lt;=1E-9*MAX(1,ABS(D89)),"Yes","No"),IF(D89=E89,"Yes","No")))</f>
        <v/>
      </c>
    </row>
    <row r="90">
      <c r="A90" s="4" t="inlineStr">
        <is>
          <t>Actuals FY26</t>
        </is>
      </c>
      <c r="B90" s="4" t="inlineStr">
        <is>
          <t>PL Customer Service month 6 cost</t>
        </is>
      </c>
      <c r="D90" s="57" t="n">
        <v>1029773.307037115</v>
      </c>
      <c r="E90" s="58">
        <f>'Actuals FY26'!V12</f>
        <v/>
      </c>
      <c r="F90" s="59">
        <f>IF(AND(ISNUMBER(D90),ISNUMBER(E90)),E90-D90,"")</f>
        <v/>
      </c>
      <c r="G90" s="4">
        <f>IF(AND(D90="",E90=""),"Yes",IF(AND(ISNUMBER(D90),ISNUMBER(E90)),IF(ABS(E90-D90)&lt;=1E-9*MAX(1,ABS(D90)),"Yes","No"),IF(D90=E90,"Yes","No")))</f>
        <v/>
      </c>
    </row>
    <row r="91">
      <c r="A91" s="4" t="inlineStr">
        <is>
          <t>Actuals FY26</t>
        </is>
      </c>
      <c r="B91" s="4" t="inlineStr">
        <is>
          <t>PL Customer Service month 12 FTE</t>
        </is>
      </c>
      <c r="D91" s="57" t="n">
        <v>321.4</v>
      </c>
      <c r="E91" s="58">
        <f>'Actuals FY26'!N12</f>
        <v/>
      </c>
      <c r="F91" s="59">
        <f>IF(AND(ISNUMBER(D91),ISNUMBER(E91)),E91-D91,"")</f>
        <v/>
      </c>
      <c r="G91" s="4">
        <f>IF(AND(D91="",E91=""),"Yes",IF(AND(ISNUMBER(D91),ISNUMBER(E91)),IF(ABS(E91-D91)&lt;=1E-9*MAX(1,ABS(D91)),"Yes","No"),IF(D91=E91,"Yes","No")))</f>
        <v/>
      </c>
    </row>
    <row r="92">
      <c r="A92" s="4" t="inlineStr">
        <is>
          <t>Actuals FY26</t>
        </is>
      </c>
      <c r="B92" s="4" t="inlineStr">
        <is>
          <t>PL Customer Service month 12 cost</t>
        </is>
      </c>
      <c r="D92" s="57" t="n">
        <v>1008488.578457604</v>
      </c>
      <c r="E92" s="58">
        <f>'Actuals FY26'!AB12</f>
        <v/>
      </c>
      <c r="F92" s="59">
        <f>IF(AND(ISNUMBER(D92),ISNUMBER(E92)),E92-D92,"")</f>
        <v/>
      </c>
      <c r="G92" s="4">
        <f>IF(AND(D92="",E92=""),"Yes",IF(AND(ISNUMBER(D92),ISNUMBER(E92)),IF(ABS(E92-D92)&lt;=1E-9*MAX(1,ABS(D92)),"Yes","No"),IF(D92=E92,"Yes","No")))</f>
        <v/>
      </c>
    </row>
    <row r="93">
      <c r="A93" s="4" t="inlineStr">
        <is>
          <t>Actuals FY26</t>
        </is>
      </c>
      <c r="B93" s="4" t="inlineStr">
        <is>
          <t>PL Operations month 1 FTE</t>
        </is>
      </c>
      <c r="D93" s="57" t="n">
        <v>268.4</v>
      </c>
      <c r="E93" s="58">
        <f>'Actuals FY26'!C13</f>
        <v/>
      </c>
      <c r="F93" s="59">
        <f>IF(AND(ISNUMBER(D93),ISNUMBER(E93)),E93-D93,"")</f>
        <v/>
      </c>
      <c r="G93" s="4">
        <f>IF(AND(D93="",E93=""),"Yes",IF(AND(ISNUMBER(D93),ISNUMBER(E93)),IF(ABS(E93-D93)&lt;=1E-9*MAX(1,ABS(D93)),"Yes","No"),IF(D93=E93,"Yes","No")))</f>
        <v/>
      </c>
    </row>
    <row r="94">
      <c r="A94" s="4" t="inlineStr">
        <is>
          <t>Actuals FY26</t>
        </is>
      </c>
      <c r="B94" s="4" t="inlineStr">
        <is>
          <t>PL Operations month 1 cost</t>
        </is>
      </c>
      <c r="D94" s="57" t="n">
        <v>895534.1001996668</v>
      </c>
      <c r="E94" s="58">
        <f>'Actuals FY26'!Q13</f>
        <v/>
      </c>
      <c r="F94" s="59">
        <f>IF(AND(ISNUMBER(D94),ISNUMBER(E94)),E94-D94,"")</f>
        <v/>
      </c>
      <c r="G94" s="4">
        <f>IF(AND(D94="",E94=""),"Yes",IF(AND(ISNUMBER(D94),ISNUMBER(E94)),IF(ABS(E94-D94)&lt;=1E-9*MAX(1,ABS(D94)),"Yes","No"),IF(D94=E94,"Yes","No")))</f>
        <v/>
      </c>
    </row>
    <row r="95">
      <c r="A95" s="4" t="inlineStr">
        <is>
          <t>Actuals FY26</t>
        </is>
      </c>
      <c r="B95" s="4" t="inlineStr">
        <is>
          <t>PL Operations month 6 FTE</t>
        </is>
      </c>
      <c r="D95" s="57" t="n">
        <v>282.8</v>
      </c>
      <c r="E95" s="58">
        <f>'Actuals FY26'!H13</f>
        <v/>
      </c>
      <c r="F95" s="59">
        <f>IF(AND(ISNUMBER(D95),ISNUMBER(E95)),E95-D95,"")</f>
        <v/>
      </c>
      <c r="G95" s="4">
        <f>IF(AND(D95="",E95=""),"Yes",IF(AND(ISNUMBER(D95),ISNUMBER(E95)),IF(ABS(E95-D95)&lt;=1E-9*MAX(1,ABS(D95)),"Yes","No"),IF(D95=E95,"Yes","No")))</f>
        <v/>
      </c>
    </row>
    <row r="96">
      <c r="A96" s="4" t="inlineStr">
        <is>
          <t>Actuals FY26</t>
        </is>
      </c>
      <c r="B96" s="4" t="inlineStr">
        <is>
          <t>PL Operations month 6 cost</t>
        </is>
      </c>
      <c r="D96" s="57" t="n">
        <v>928562.6075496669</v>
      </c>
      <c r="E96" s="58">
        <f>'Actuals FY26'!V13</f>
        <v/>
      </c>
      <c r="F96" s="59">
        <f>IF(AND(ISNUMBER(D96),ISNUMBER(E96)),E96-D96,"")</f>
        <v/>
      </c>
      <c r="G96" s="4">
        <f>IF(AND(D96="",E96=""),"Yes",IF(AND(ISNUMBER(D96),ISNUMBER(E96)),IF(ABS(E96-D96)&lt;=1E-9*MAX(1,ABS(D96)),"Yes","No"),IF(D96=E96,"Yes","No")))</f>
        <v/>
      </c>
    </row>
    <row r="97">
      <c r="A97" s="4" t="inlineStr">
        <is>
          <t>Actuals FY26</t>
        </is>
      </c>
      <c r="B97" s="4" t="inlineStr">
        <is>
          <t>PL Operations month 12 FTE</t>
        </is>
      </c>
      <c r="D97" s="57" t="n">
        <v>290.2</v>
      </c>
      <c r="E97" s="58">
        <f>'Actuals FY26'!N13</f>
        <v/>
      </c>
      <c r="F97" s="59">
        <f>IF(AND(ISNUMBER(D97),ISNUMBER(E97)),E97-D97,"")</f>
        <v/>
      </c>
      <c r="G97" s="4">
        <f>IF(AND(D97="",E97=""),"Yes",IF(AND(ISNUMBER(D97),ISNUMBER(E97)),IF(ABS(E97-D97)&lt;=1E-9*MAX(1,ABS(D97)),"Yes","No"),IF(D97=E97,"Yes","No")))</f>
        <v/>
      </c>
    </row>
    <row r="98">
      <c r="A98" s="4" t="inlineStr">
        <is>
          <t>Actuals FY26</t>
        </is>
      </c>
      <c r="B98" s="4" t="inlineStr">
        <is>
          <t>PL Operations month 12 cost</t>
        </is>
      </c>
      <c r="D98" s="57" t="n">
        <v>941668.7694246668</v>
      </c>
      <c r="E98" s="58">
        <f>'Actuals FY26'!AB13</f>
        <v/>
      </c>
      <c r="F98" s="59">
        <f>IF(AND(ISNUMBER(D98),ISNUMBER(E98)),E98-D98,"")</f>
        <v/>
      </c>
      <c r="G98" s="4">
        <f>IF(AND(D98="",E98=""),"Yes",IF(AND(ISNUMBER(D98),ISNUMBER(E98)),IF(ABS(E98-D98)&lt;=1E-9*MAX(1,ABS(D98)),"Yes","No"),IF(D98=E98,"Yes","No")))</f>
        <v/>
      </c>
    </row>
    <row r="99">
      <c r="A99" s="4" t="inlineStr">
        <is>
          <t>Actuals FY26</t>
        </is>
      </c>
      <c r="B99" s="4" t="inlineStr">
        <is>
          <t>PL Tech month 1 FTE</t>
        </is>
      </c>
      <c r="D99" s="57" t="n">
        <v>162.6</v>
      </c>
      <c r="E99" s="58">
        <f>'Actuals FY26'!C14</f>
        <v/>
      </c>
      <c r="F99" s="59">
        <f>IF(AND(ISNUMBER(D99),ISNUMBER(E99)),E99-D99,"")</f>
        <v/>
      </c>
      <c r="G99" s="4">
        <f>IF(AND(D99="",E99=""),"Yes",IF(AND(ISNUMBER(D99),ISNUMBER(E99)),IF(ABS(E99-D99)&lt;=1E-9*MAX(1,ABS(D99)),"Yes","No"),IF(D99=E99,"Yes","No")))</f>
        <v/>
      </c>
    </row>
    <row r="100">
      <c r="A100" s="4" t="inlineStr">
        <is>
          <t>Actuals FY26</t>
        </is>
      </c>
      <c r="B100" s="4" t="inlineStr">
        <is>
          <t>PL Tech month 1 cost</t>
        </is>
      </c>
      <c r="D100" s="57" t="n">
        <v>732058.7322627608</v>
      </c>
      <c r="E100" s="58">
        <f>'Actuals FY26'!Q14</f>
        <v/>
      </c>
      <c r="F100" s="59">
        <f>IF(AND(ISNUMBER(D100),ISNUMBER(E100)),E100-D100,"")</f>
        <v/>
      </c>
      <c r="G100" s="4">
        <f>IF(AND(D100="",E100=""),"Yes",IF(AND(ISNUMBER(D100),ISNUMBER(E100)),IF(ABS(E100-D100)&lt;=1E-9*MAX(1,ABS(D100)),"Yes","No"),IF(D100=E100,"Yes","No")))</f>
        <v/>
      </c>
    </row>
    <row r="101">
      <c r="A101" s="4" t="inlineStr">
        <is>
          <t>Actuals FY26</t>
        </is>
      </c>
      <c r="B101" s="4" t="inlineStr">
        <is>
          <t>PL Tech month 6 FTE</t>
        </is>
      </c>
      <c r="D101" s="57" t="n">
        <v>179.4</v>
      </c>
      <c r="E101" s="58">
        <f>'Actuals FY26'!H14</f>
        <v/>
      </c>
      <c r="F101" s="59">
        <f>IF(AND(ISNUMBER(D101),ISNUMBER(E101)),E101-D101,"")</f>
        <v/>
      </c>
      <c r="G101" s="4">
        <f>IF(AND(D101="",E101=""),"Yes",IF(AND(ISNUMBER(D101),ISNUMBER(E101)),IF(ABS(E101-D101)&lt;=1E-9*MAX(1,ABS(D101)),"Yes","No"),IF(D101=E101,"Yes","No")))</f>
        <v/>
      </c>
    </row>
    <row r="102">
      <c r="A102" s="4" t="inlineStr">
        <is>
          <t>Actuals FY26</t>
        </is>
      </c>
      <c r="B102" s="4" t="inlineStr">
        <is>
          <t>PL Tech month 6 cost</t>
        </is>
      </c>
      <c r="D102" s="57" t="n">
        <v>803459.1174172712</v>
      </c>
      <c r="E102" s="58">
        <f>'Actuals FY26'!V14</f>
        <v/>
      </c>
      <c r="F102" s="59">
        <f>IF(AND(ISNUMBER(D102),ISNUMBER(E102)),E102-D102,"")</f>
        <v/>
      </c>
      <c r="G102" s="4">
        <f>IF(AND(D102="",E102=""),"Yes",IF(AND(ISNUMBER(D102),ISNUMBER(E102)),IF(ABS(E102-D102)&lt;=1E-9*MAX(1,ABS(D102)),"Yes","No"),IF(D102=E102,"Yes","No")))</f>
        <v/>
      </c>
    </row>
    <row r="103">
      <c r="A103" s="4" t="inlineStr">
        <is>
          <t>Actuals FY26</t>
        </is>
      </c>
      <c r="B103" s="4" t="inlineStr">
        <is>
          <t>PL Tech month 12 FTE</t>
        </is>
      </c>
      <c r="D103" s="57" t="n">
        <v>191.2</v>
      </c>
      <c r="E103" s="58">
        <f>'Actuals FY26'!N14</f>
        <v/>
      </c>
      <c r="F103" s="59">
        <f>IF(AND(ISNUMBER(D103),ISNUMBER(E103)),E103-D103,"")</f>
        <v/>
      </c>
      <c r="G103" s="4">
        <f>IF(AND(D103="",E103=""),"Yes",IF(AND(ISNUMBER(D103),ISNUMBER(E103)),IF(ABS(E103-D103)&lt;=1E-9*MAX(1,ABS(D103)),"Yes","No"),IF(D103=E103,"Yes","No")))</f>
        <v/>
      </c>
    </row>
    <row r="104">
      <c r="A104" s="4" t="inlineStr">
        <is>
          <t>Actuals FY26</t>
        </is>
      </c>
      <c r="B104" s="4" t="inlineStr">
        <is>
          <t>PL Tech month 12 cost</t>
        </is>
      </c>
      <c r="D104" s="57" t="n">
        <v>851477.0494717816</v>
      </c>
      <c r="E104" s="58">
        <f>'Actuals FY26'!AB14</f>
        <v/>
      </c>
      <c r="F104" s="59">
        <f>IF(AND(ISNUMBER(D104),ISNUMBER(E104)),E104-D104,"")</f>
        <v/>
      </c>
      <c r="G104" s="4">
        <f>IF(AND(D104="",E104=""),"Yes",IF(AND(ISNUMBER(D104),ISNUMBER(E104)),IF(ABS(E104-D104)&lt;=1E-9*MAX(1,ABS(D104)),"Yes","No"),IF(D104=E104,"Yes","No")))</f>
        <v/>
      </c>
    </row>
    <row r="105">
      <c r="A105" s="4" t="inlineStr">
        <is>
          <t>Actuals FY26</t>
        </is>
      </c>
      <c r="B105" s="4" t="inlineStr">
        <is>
          <t>PL Sales month 1 FTE</t>
        </is>
      </c>
      <c r="D105" s="57" t="n">
        <v>133.8</v>
      </c>
      <c r="E105" s="58">
        <f>'Actuals FY26'!C15</f>
        <v/>
      </c>
      <c r="F105" s="59">
        <f>IF(AND(ISNUMBER(D105),ISNUMBER(E105)),E105-D105,"")</f>
        <v/>
      </c>
      <c r="G105" s="4">
        <f>IF(AND(D105="",E105=""),"Yes",IF(AND(ISNUMBER(D105),ISNUMBER(E105)),IF(ABS(E105-D105)&lt;=1E-9*MAX(1,ABS(D105)),"Yes","No"),IF(D105=E105,"Yes","No")))</f>
        <v/>
      </c>
    </row>
    <row r="106">
      <c r="A106" s="4" t="inlineStr">
        <is>
          <t>Actuals FY26</t>
        </is>
      </c>
      <c r="B106" s="4" t="inlineStr">
        <is>
          <t>PL Sales month 1 cost</t>
        </is>
      </c>
      <c r="D106" s="57" t="n">
        <v>449524.9972550521</v>
      </c>
      <c r="E106" s="58">
        <f>'Actuals FY26'!Q15</f>
        <v/>
      </c>
      <c r="F106" s="59">
        <f>IF(AND(ISNUMBER(D106),ISNUMBER(E106)),E106-D106,"")</f>
        <v/>
      </c>
      <c r="G106" s="4">
        <f>IF(AND(D106="",E106=""),"Yes",IF(AND(ISNUMBER(D106),ISNUMBER(E106)),IF(ABS(E106-D106)&lt;=1E-9*MAX(1,ABS(D106)),"Yes","No"),IF(D106=E106,"Yes","No")))</f>
        <v/>
      </c>
    </row>
    <row r="107">
      <c r="A107" s="4" t="inlineStr">
        <is>
          <t>Actuals FY26</t>
        </is>
      </c>
      <c r="B107" s="4" t="inlineStr">
        <is>
          <t>PL Sales month 6 FTE</t>
        </is>
      </c>
      <c r="D107" s="57" t="n">
        <v>142</v>
      </c>
      <c r="E107" s="58">
        <f>'Actuals FY26'!H15</f>
        <v/>
      </c>
      <c r="F107" s="59">
        <f>IF(AND(ISNUMBER(D107),ISNUMBER(E107)),E107-D107,"")</f>
        <v/>
      </c>
      <c r="G107" s="4">
        <f>IF(AND(D107="",E107=""),"Yes",IF(AND(ISNUMBER(D107),ISNUMBER(E107)),IF(ABS(E107-D107)&lt;=1E-9*MAX(1,ABS(D107)),"Yes","No"),IF(D107=E107,"Yes","No")))</f>
        <v/>
      </c>
    </row>
    <row r="108">
      <c r="A108" s="4" t="inlineStr">
        <is>
          <t>Actuals FY26</t>
        </is>
      </c>
      <c r="B108" s="4" t="inlineStr">
        <is>
          <t>PL Sales month 6 cost</t>
        </is>
      </c>
      <c r="D108" s="57" t="n">
        <v>478661.2626845625</v>
      </c>
      <c r="E108" s="58">
        <f>'Actuals FY26'!V15</f>
        <v/>
      </c>
      <c r="F108" s="59">
        <f>IF(AND(ISNUMBER(D108),ISNUMBER(E108)),E108-D108,"")</f>
        <v/>
      </c>
      <c r="G108" s="4">
        <f>IF(AND(D108="",E108=""),"Yes",IF(AND(ISNUMBER(D108),ISNUMBER(E108)),IF(ABS(E108-D108)&lt;=1E-9*MAX(1,ABS(D108)),"Yes","No"),IF(D108=E108,"Yes","No")))</f>
        <v/>
      </c>
    </row>
    <row r="109">
      <c r="A109" s="4" t="inlineStr">
        <is>
          <t>Actuals FY26</t>
        </is>
      </c>
      <c r="B109" s="4" t="inlineStr">
        <is>
          <t>PL Sales month 12 FTE</t>
        </is>
      </c>
      <c r="D109" s="57" t="n">
        <v>143.6</v>
      </c>
      <c r="E109" s="58">
        <f>'Actuals FY26'!N15</f>
        <v/>
      </c>
      <c r="F109" s="59">
        <f>IF(AND(ISNUMBER(D109),ISNUMBER(E109)),E109-D109,"")</f>
        <v/>
      </c>
      <c r="G109" s="4">
        <f>IF(AND(D109="",E109=""),"Yes",IF(AND(ISNUMBER(D109),ISNUMBER(E109)),IF(ABS(E109-D109)&lt;=1E-9*MAX(1,ABS(D109)),"Yes","No"),IF(D109=E109,"Yes","No")))</f>
        <v/>
      </c>
    </row>
    <row r="110">
      <c r="A110" s="4" t="inlineStr">
        <is>
          <t>Actuals FY26</t>
        </is>
      </c>
      <c r="B110" s="4" t="inlineStr">
        <is>
          <t>PL Sales month 12 cost</t>
        </is>
      </c>
      <c r="D110" s="57" t="n">
        <v>481891.8918800522</v>
      </c>
      <c r="E110" s="58">
        <f>'Actuals FY26'!AB15</f>
        <v/>
      </c>
      <c r="F110" s="59">
        <f>IF(AND(ISNUMBER(D110),ISNUMBER(E110)),E110-D110,"")</f>
        <v/>
      </c>
      <c r="G110" s="4">
        <f>IF(AND(D110="",E110=""),"Yes",IF(AND(ISNUMBER(D110),ISNUMBER(E110)),IF(ABS(E110-D110)&lt;=1E-9*MAX(1,ABS(D110)),"Yes","No"),IF(D110=E110,"Yes","No")))</f>
        <v/>
      </c>
    </row>
    <row r="111">
      <c r="A111" s="4" t="inlineStr">
        <is>
          <t>Actuals FY26</t>
        </is>
      </c>
      <c r="B111" s="4" t="inlineStr">
        <is>
          <t>PL Finance month 1 FTE</t>
        </is>
      </c>
      <c r="D111" s="57" t="n">
        <v>97.2</v>
      </c>
      <c r="E111" s="58">
        <f>'Actuals FY26'!C16</f>
        <v/>
      </c>
      <c r="F111" s="59">
        <f>IF(AND(ISNUMBER(D111),ISNUMBER(E111)),E111-D111,"")</f>
        <v/>
      </c>
      <c r="G111" s="4">
        <f>IF(AND(D111="",E111=""),"Yes",IF(AND(ISNUMBER(D111),ISNUMBER(E111)),IF(ABS(E111-D111)&lt;=1E-9*MAX(1,ABS(D111)),"Yes","No"),IF(D111=E111,"Yes","No")))</f>
        <v/>
      </c>
    </row>
    <row r="112">
      <c r="A112" s="4" t="inlineStr">
        <is>
          <t>Actuals FY26</t>
        </is>
      </c>
      <c r="B112" s="4" t="inlineStr">
        <is>
          <t>PL Finance month 1 cost</t>
        </is>
      </c>
      <c r="D112" s="57" t="n">
        <v>359715.9545071148</v>
      </c>
      <c r="E112" s="58">
        <f>'Actuals FY26'!Q16</f>
        <v/>
      </c>
      <c r="F112" s="59">
        <f>IF(AND(ISNUMBER(D112),ISNUMBER(E112)),E112-D112,"")</f>
        <v/>
      </c>
      <c r="G112" s="4">
        <f>IF(AND(D112="",E112=""),"Yes",IF(AND(ISNUMBER(D112),ISNUMBER(E112)),IF(ABS(E112-D112)&lt;=1E-9*MAX(1,ABS(D112)),"Yes","No"),IF(D112=E112,"Yes","No")))</f>
        <v/>
      </c>
    </row>
    <row r="113">
      <c r="A113" s="4" t="inlineStr">
        <is>
          <t>Actuals FY26</t>
        </is>
      </c>
      <c r="B113" s="4" t="inlineStr">
        <is>
          <t>PL Finance month 6 FTE</t>
        </is>
      </c>
      <c r="D113" s="57" t="n">
        <v>105.6</v>
      </c>
      <c r="E113" s="58">
        <f>'Actuals FY26'!H16</f>
        <v/>
      </c>
      <c r="F113" s="59">
        <f>IF(AND(ISNUMBER(D113),ISNUMBER(E113)),E113-D113,"")</f>
        <v/>
      </c>
      <c r="G113" s="4">
        <f>IF(AND(D113="",E113=""),"Yes",IF(AND(ISNUMBER(D113),ISNUMBER(E113)),IF(ABS(E113-D113)&lt;=1E-9*MAX(1,ABS(D113)),"Yes","No"),IF(D113=E113,"Yes","No")))</f>
        <v/>
      </c>
    </row>
    <row r="114">
      <c r="A114" s="4" t="inlineStr">
        <is>
          <t>Actuals FY26</t>
        </is>
      </c>
      <c r="B114" s="4" t="inlineStr">
        <is>
          <t>PL Finance month 6 cost</t>
        </is>
      </c>
      <c r="D114" s="57" t="n">
        <v>395710.9522366251</v>
      </c>
      <c r="E114" s="58">
        <f>'Actuals FY26'!V16</f>
        <v/>
      </c>
      <c r="F114" s="59">
        <f>IF(AND(ISNUMBER(D114),ISNUMBER(E114)),E114-D114,"")</f>
        <v/>
      </c>
      <c r="G114" s="4">
        <f>IF(AND(D114="",E114=""),"Yes",IF(AND(ISNUMBER(D114),ISNUMBER(E114)),IF(ABS(E114-D114)&lt;=1E-9*MAX(1,ABS(D114)),"Yes","No"),IF(D114=E114,"Yes","No")))</f>
        <v/>
      </c>
    </row>
    <row r="115">
      <c r="A115" s="4" t="inlineStr">
        <is>
          <t>Actuals FY26</t>
        </is>
      </c>
      <c r="B115" s="4" t="inlineStr">
        <is>
          <t>PL Finance month 12 FTE</t>
        </is>
      </c>
      <c r="D115" s="57" t="n">
        <v>103</v>
      </c>
      <c r="E115" s="58">
        <f>'Actuals FY26'!N16</f>
        <v/>
      </c>
      <c r="F115" s="59">
        <f>IF(AND(ISNUMBER(D115),ISNUMBER(E115)),E115-D115,"")</f>
        <v/>
      </c>
      <c r="G115" s="4">
        <f>IF(AND(D115="",E115=""),"Yes",IF(AND(ISNUMBER(D115),ISNUMBER(E115)),IF(ABS(E115-D115)&lt;=1E-9*MAX(1,ABS(D115)),"Yes","No"),IF(D115=E115,"Yes","No")))</f>
        <v/>
      </c>
    </row>
    <row r="116">
      <c r="A116" s="4" t="inlineStr">
        <is>
          <t>Actuals FY26</t>
        </is>
      </c>
      <c r="B116" s="4" t="inlineStr">
        <is>
          <t>PL Finance month 12 cost</t>
        </is>
      </c>
      <c r="D116" s="57" t="n">
        <v>392493.7368196147</v>
      </c>
      <c r="E116" s="58">
        <f>'Actuals FY26'!AB16</f>
        <v/>
      </c>
      <c r="F116" s="59">
        <f>IF(AND(ISNUMBER(D116),ISNUMBER(E116)),E116-D116,"")</f>
        <v/>
      </c>
      <c r="G116" s="4">
        <f>IF(AND(D116="",E116=""),"Yes",IF(AND(ISNUMBER(D116),ISNUMBER(E116)),IF(ABS(E116-D116)&lt;=1E-9*MAX(1,ABS(D116)),"Yes","No"),IF(D116=E116,"Yes","No")))</f>
        <v/>
      </c>
    </row>
    <row r="117">
      <c r="A117" s="4" t="inlineStr">
        <is>
          <t>Actuals FY26</t>
        </is>
      </c>
      <c r="B117" s="4" t="inlineStr">
        <is>
          <t>PL HR month 1 FTE</t>
        </is>
      </c>
      <c r="D117" s="57" t="n">
        <v>73.80000000000001</v>
      </c>
      <c r="E117" s="58">
        <f>'Actuals FY26'!C17</f>
        <v/>
      </c>
      <c r="F117" s="59">
        <f>IF(AND(ISNUMBER(D117),ISNUMBER(E117)),E117-D117,"")</f>
        <v/>
      </c>
      <c r="G117" s="4">
        <f>IF(AND(D117="",E117=""),"Yes",IF(AND(ISNUMBER(D117),ISNUMBER(E117)),IF(ABS(E117-D117)&lt;=1E-9*MAX(1,ABS(D117)),"Yes","No"),IF(D117=E117,"Yes","No")))</f>
        <v/>
      </c>
    </row>
    <row r="118">
      <c r="A118" s="4" t="inlineStr">
        <is>
          <t>Actuals FY26</t>
        </is>
      </c>
      <c r="B118" s="4" t="inlineStr">
        <is>
          <t>PL HR month 1 cost</t>
        </is>
      </c>
      <c r="D118" s="57" t="n">
        <v>234837.7938790209</v>
      </c>
      <c r="E118" s="58">
        <f>'Actuals FY26'!Q17</f>
        <v/>
      </c>
      <c r="F118" s="59">
        <f>IF(AND(ISNUMBER(D118),ISNUMBER(E118)),E118-D118,"")</f>
        <v/>
      </c>
      <c r="G118" s="4">
        <f>IF(AND(D118="",E118=""),"Yes",IF(AND(ISNUMBER(D118),ISNUMBER(E118)),IF(ABS(E118-D118)&lt;=1E-9*MAX(1,ABS(D118)),"Yes","No"),IF(D118=E118,"Yes","No")))</f>
        <v/>
      </c>
    </row>
    <row r="119">
      <c r="A119" s="4" t="inlineStr">
        <is>
          <t>Actuals FY26</t>
        </is>
      </c>
      <c r="B119" s="4" t="inlineStr">
        <is>
          <t>PL HR month 6 FTE</t>
        </is>
      </c>
      <c r="D119" s="57" t="n">
        <v>79.60000000000001</v>
      </c>
      <c r="E119" s="58">
        <f>'Actuals FY26'!H17</f>
        <v/>
      </c>
      <c r="F119" s="59">
        <f>IF(AND(ISNUMBER(D119),ISNUMBER(E119)),E119-D119,"")</f>
        <v/>
      </c>
      <c r="G119" s="4">
        <f>IF(AND(D119="",E119=""),"Yes",IF(AND(ISNUMBER(D119),ISNUMBER(E119)),IF(ABS(E119-D119)&lt;=1E-9*MAX(1,ABS(D119)),"Yes","No"),IF(D119=E119,"Yes","No")))</f>
        <v/>
      </c>
    </row>
    <row r="120">
      <c r="A120" s="4" t="inlineStr">
        <is>
          <t>Actuals FY26</t>
        </is>
      </c>
      <c r="B120" s="4" t="inlineStr">
        <is>
          <t>PL HR month 6 cost</t>
        </is>
      </c>
      <c r="D120" s="57" t="n">
        <v>255125.4020215209</v>
      </c>
      <c r="E120" s="58">
        <f>'Actuals FY26'!V17</f>
        <v/>
      </c>
      <c r="F120" s="59">
        <f>IF(AND(ISNUMBER(D120),ISNUMBER(E120)),E120-D120,"")</f>
        <v/>
      </c>
      <c r="G120" s="4">
        <f>IF(AND(D120="",E120=""),"Yes",IF(AND(ISNUMBER(D120),ISNUMBER(E120)),IF(ABS(E120-D120)&lt;=1E-9*MAX(1,ABS(D120)),"Yes","No"),IF(D120=E120,"Yes","No")))</f>
        <v/>
      </c>
    </row>
    <row r="121">
      <c r="A121" s="4" t="inlineStr">
        <is>
          <t>Actuals FY26</t>
        </is>
      </c>
      <c r="B121" s="4" t="inlineStr">
        <is>
          <t>PL HR month 12 FTE</t>
        </is>
      </c>
      <c r="D121" s="57" t="n">
        <v>87.2</v>
      </c>
      <c r="E121" s="58">
        <f>'Actuals FY26'!N17</f>
        <v/>
      </c>
      <c r="F121" s="59">
        <f>IF(AND(ISNUMBER(D121),ISNUMBER(E121)),E121-D121,"")</f>
        <v/>
      </c>
      <c r="G121" s="4">
        <f>IF(AND(D121="",E121=""),"Yes",IF(AND(ISNUMBER(D121),ISNUMBER(E121)),IF(ABS(E121-D121)&lt;=1E-9*MAX(1,ABS(D121)),"Yes","No"),IF(D121=E121,"Yes","No")))</f>
        <v/>
      </c>
    </row>
    <row r="122">
      <c r="A122" s="4" t="inlineStr">
        <is>
          <t>Actuals FY26</t>
        </is>
      </c>
      <c r="B122" s="4" t="inlineStr">
        <is>
          <t>PL HR month 12 cost</t>
        </is>
      </c>
      <c r="D122" s="57" t="n">
        <v>276255.7910215208</v>
      </c>
      <c r="E122" s="58">
        <f>'Actuals FY26'!AB17</f>
        <v/>
      </c>
      <c r="F122" s="59">
        <f>IF(AND(ISNUMBER(D122),ISNUMBER(E122)),E122-D122,"")</f>
        <v/>
      </c>
      <c r="G122" s="4">
        <f>IF(AND(D122="",E122=""),"Yes",IF(AND(ISNUMBER(D122),ISNUMBER(E122)),IF(ABS(E122-D122)&lt;=1E-9*MAX(1,ABS(D122)),"Yes","No"),IF(D122=E122,"Yes","No")))</f>
        <v/>
      </c>
    </row>
    <row r="123">
      <c r="A123" s="4" t="inlineStr">
        <is>
          <t>Budget FY26</t>
        </is>
      </c>
      <c r="B123" s="4" t="inlineStr">
        <is>
          <t>IT Customer Service month 12 FTE</t>
        </is>
      </c>
      <c r="D123" s="57" t="n">
        <v>299.472</v>
      </c>
      <c r="E123" s="58">
        <f>'Budget FY26'!Q6</f>
        <v/>
      </c>
      <c r="F123" s="59">
        <f>IF(AND(ISNUMBER(D123),ISNUMBER(E123)),E123-D123,"")</f>
        <v/>
      </c>
      <c r="G123" s="4">
        <f>IF(AND(D123="",E123=""),"Yes",IF(AND(ISNUMBER(D123),ISNUMBER(E123)),IF(ABS(E123-D123)&lt;=1E-9*MAX(1,ABS(D123)),"Yes","No"),IF(D123=E123,"Yes","No")))</f>
        <v/>
      </c>
    </row>
    <row r="124">
      <c r="A124" s="4" t="inlineStr">
        <is>
          <t>Budget FY26</t>
        </is>
      </c>
      <c r="B124" s="4" t="inlineStr">
        <is>
          <t>IT Customer Service total cost</t>
        </is>
      </c>
      <c r="D124" s="57" t="n">
        <v>15793702.84897581</v>
      </c>
      <c r="E124" s="58">
        <f>'Budget FY26'!AF6</f>
        <v/>
      </c>
      <c r="F124" s="59">
        <f>IF(AND(ISNUMBER(D124),ISNUMBER(E124)),E124-D124,"")</f>
        <v/>
      </c>
      <c r="G124" s="4">
        <f>IF(AND(D124="",E124=""),"Yes",IF(AND(ISNUMBER(D124),ISNUMBER(E124)),IF(ABS(E124-D124)&lt;=1E-9*MAX(1,ABS(D124)),"Yes","No"),IF(D124=E124,"Yes","No")))</f>
        <v/>
      </c>
    </row>
    <row r="125">
      <c r="A125" s="4" t="inlineStr">
        <is>
          <t>Budget FY26</t>
        </is>
      </c>
      <c r="B125" s="4" t="inlineStr">
        <is>
          <t>IT Operations month 12 FTE</t>
        </is>
      </c>
      <c r="D125" s="57" t="n">
        <v>226.2</v>
      </c>
      <c r="E125" s="58">
        <f>'Budget FY26'!Q7</f>
        <v/>
      </c>
      <c r="F125" s="59">
        <f>IF(AND(ISNUMBER(D125),ISNUMBER(E125)),E125-D125,"")</f>
        <v/>
      </c>
      <c r="G125" s="4">
        <f>IF(AND(D125="",E125=""),"Yes",IF(AND(ISNUMBER(D125),ISNUMBER(E125)),IF(ABS(E125-D125)&lt;=1E-9*MAX(1,ABS(D125)),"Yes","No"),IF(D125=E125,"Yes","No")))</f>
        <v/>
      </c>
    </row>
    <row r="126">
      <c r="A126" s="4" t="inlineStr">
        <is>
          <t>Budget FY26</t>
        </is>
      </c>
      <c r="B126" s="4" t="inlineStr">
        <is>
          <t>IT Operations total cost</t>
        </is>
      </c>
      <c r="D126" s="57" t="n">
        <v>13222394.82473852</v>
      </c>
      <c r="E126" s="58">
        <f>'Budget FY26'!AF7</f>
        <v/>
      </c>
      <c r="F126" s="59">
        <f>IF(AND(ISNUMBER(D126),ISNUMBER(E126)),E126-D126,"")</f>
        <v/>
      </c>
      <c r="G126" s="4">
        <f>IF(AND(D126="",E126=""),"Yes",IF(AND(ISNUMBER(D126),ISNUMBER(E126)),IF(ABS(E126-D126)&lt;=1E-9*MAX(1,ABS(D126)),"Yes","No"),IF(D126=E126,"Yes","No")))</f>
        <v/>
      </c>
    </row>
    <row r="127">
      <c r="A127" s="4" t="inlineStr">
        <is>
          <t>Budget FY26</t>
        </is>
      </c>
      <c r="B127" s="4" t="inlineStr">
        <is>
          <t>IT Tech month 12 FTE</t>
        </is>
      </c>
      <c r="D127" s="57" t="n">
        <v>170.66</v>
      </c>
      <c r="E127" s="58">
        <f>'Budget FY26'!Q8</f>
        <v/>
      </c>
      <c r="F127" s="59">
        <f>IF(AND(ISNUMBER(D127),ISNUMBER(E127)),E127-D127,"")</f>
        <v/>
      </c>
      <c r="G127" s="4">
        <f>IF(AND(D127="",E127=""),"Yes",IF(AND(ISNUMBER(D127),ISNUMBER(E127)),IF(ABS(E127-D127)&lt;=1E-9*MAX(1,ABS(D127)),"Yes","No"),IF(D127=E127,"Yes","No")))</f>
        <v/>
      </c>
    </row>
    <row r="128">
      <c r="A128" s="4" t="inlineStr">
        <is>
          <t>Budget FY26</t>
        </is>
      </c>
      <c r="B128" s="4" t="inlineStr">
        <is>
          <t>IT Tech total cost</t>
        </is>
      </c>
      <c r="D128" s="57" t="n">
        <v>12358683.90607437</v>
      </c>
      <c r="E128" s="58">
        <f>'Budget FY26'!AF8</f>
        <v/>
      </c>
      <c r="F128" s="59">
        <f>IF(AND(ISNUMBER(D128),ISNUMBER(E128)),E128-D128,"")</f>
        <v/>
      </c>
      <c r="G128" s="4">
        <f>IF(AND(D128="",E128=""),"Yes",IF(AND(ISNUMBER(D128),ISNUMBER(E128)),IF(ABS(E128-D128)&lt;=1E-9*MAX(1,ABS(D128)),"Yes","No"),IF(D128=E128,"Yes","No")))</f>
        <v/>
      </c>
    </row>
    <row r="129">
      <c r="A129" s="4" t="inlineStr">
        <is>
          <t>Budget FY26</t>
        </is>
      </c>
      <c r="B129" s="4" t="inlineStr">
        <is>
          <t>IT Sales month 12 FTE</t>
        </is>
      </c>
      <c r="D129" s="57" t="n">
        <v>113.776</v>
      </c>
      <c r="E129" s="58">
        <f>'Budget FY26'!Q9</f>
        <v/>
      </c>
      <c r="F129" s="59">
        <f>IF(AND(ISNUMBER(D129),ISNUMBER(E129)),E129-D129,"")</f>
        <v/>
      </c>
      <c r="G129" s="4">
        <f>IF(AND(D129="",E129=""),"Yes",IF(AND(ISNUMBER(D129),ISNUMBER(E129)),IF(ABS(E129-D129)&lt;=1E-9*MAX(1,ABS(D129)),"Yes","No"),IF(D129=E129,"Yes","No")))</f>
        <v/>
      </c>
    </row>
    <row r="130">
      <c r="A130" s="4" t="inlineStr">
        <is>
          <t>Budget FY26</t>
        </is>
      </c>
      <c r="B130" s="4" t="inlineStr">
        <is>
          <t>IT Sales total cost</t>
        </is>
      </c>
      <c r="D130" s="57" t="n">
        <v>6371099.83721051</v>
      </c>
      <c r="E130" s="58">
        <f>'Budget FY26'!AF9</f>
        <v/>
      </c>
      <c r="F130" s="59">
        <f>IF(AND(ISNUMBER(D130),ISNUMBER(E130)),E130-D130,"")</f>
        <v/>
      </c>
      <c r="G130" s="4">
        <f>IF(AND(D130="",E130=""),"Yes",IF(AND(ISNUMBER(D130),ISNUMBER(E130)),IF(ABS(E130-D130)&lt;=1E-9*MAX(1,ABS(D130)),"Yes","No"),IF(D130=E130,"Yes","No")))</f>
        <v/>
      </c>
    </row>
    <row r="131">
      <c r="A131" s="4" t="inlineStr">
        <is>
          <t>Budget FY26</t>
        </is>
      </c>
      <c r="B131" s="4" t="inlineStr">
        <is>
          <t>IT Finance month 12 FTE</t>
        </is>
      </c>
      <c r="D131" s="57" t="n">
        <v>89.8</v>
      </c>
      <c r="E131" s="58">
        <f>'Budget FY26'!Q10</f>
        <v/>
      </c>
      <c r="F131" s="59">
        <f>IF(AND(ISNUMBER(D131),ISNUMBER(E131)),E131-D131,"")</f>
        <v/>
      </c>
      <c r="G131" s="4">
        <f>IF(AND(D131="",E131=""),"Yes",IF(AND(ISNUMBER(D131),ISNUMBER(E131)),IF(ABS(E131-D131)&lt;=1E-9*MAX(1,ABS(D131)),"Yes","No"),IF(D131=E131,"Yes","No")))</f>
        <v/>
      </c>
    </row>
    <row r="132">
      <c r="A132" s="4" t="inlineStr">
        <is>
          <t>Budget FY26</t>
        </is>
      </c>
      <c r="B132" s="4" t="inlineStr">
        <is>
          <t>IT Finance total cost</t>
        </is>
      </c>
      <c r="D132" s="57" t="n">
        <v>6087198.334355926</v>
      </c>
      <c r="E132" s="58">
        <f>'Budget FY26'!AF10</f>
        <v/>
      </c>
      <c r="F132" s="59">
        <f>IF(AND(ISNUMBER(D132),ISNUMBER(E132)),E132-D132,"")</f>
        <v/>
      </c>
      <c r="G132" s="4">
        <f>IF(AND(D132="",E132=""),"Yes",IF(AND(ISNUMBER(D132),ISNUMBER(E132)),IF(ABS(E132-D132)&lt;=1E-9*MAX(1,ABS(D132)),"Yes","No"),IF(D132=E132,"Yes","No")))</f>
        <v/>
      </c>
    </row>
    <row r="133">
      <c r="A133" s="4" t="inlineStr">
        <is>
          <t>Budget FY26</t>
        </is>
      </c>
      <c r="B133" s="4" t="inlineStr">
        <is>
          <t>IT HR month 12 FTE</t>
        </is>
      </c>
      <c r="D133" s="57" t="n">
        <v>67.40000000000001</v>
      </c>
      <c r="E133" s="58">
        <f>'Budget FY26'!Q11</f>
        <v/>
      </c>
      <c r="F133" s="59">
        <f>IF(AND(ISNUMBER(D133),ISNUMBER(E133)),E133-D133,"")</f>
        <v/>
      </c>
      <c r="G133" s="4">
        <f>IF(AND(D133="",E133=""),"Yes",IF(AND(ISNUMBER(D133),ISNUMBER(E133)),IF(ABS(E133-D133)&lt;=1E-9*MAX(1,ABS(D133)),"Yes","No"),IF(D133=E133,"Yes","No")))</f>
        <v/>
      </c>
    </row>
    <row r="134">
      <c r="A134" s="4" t="inlineStr">
        <is>
          <t>Budget FY26</t>
        </is>
      </c>
      <c r="B134" s="4" t="inlineStr">
        <is>
          <t>IT HR total cost</t>
        </is>
      </c>
      <c r="D134" s="57" t="n">
        <v>3897707.113549259</v>
      </c>
      <c r="E134" s="58">
        <f>'Budget FY26'!AF11</f>
        <v/>
      </c>
      <c r="F134" s="59">
        <f>IF(AND(ISNUMBER(D134),ISNUMBER(E134)),E134-D134,"")</f>
        <v/>
      </c>
      <c r="G134" s="4">
        <f>IF(AND(D134="",E134=""),"Yes",IF(AND(ISNUMBER(D134),ISNUMBER(E134)),IF(ABS(E134-D134)&lt;=1E-9*MAX(1,ABS(D134)),"Yes","No"),IF(D134=E134,"Yes","No")))</f>
        <v/>
      </c>
    </row>
    <row r="135">
      <c r="A135" s="4" t="inlineStr">
        <is>
          <t>Budget FY26</t>
        </is>
      </c>
      <c r="B135" s="4" t="inlineStr">
        <is>
          <t>PL Customer Service month 12 FTE</t>
        </is>
      </c>
      <c r="D135" s="57" t="n">
        <v>316.608</v>
      </c>
      <c r="E135" s="58">
        <f>'Budget FY26'!Q12</f>
        <v/>
      </c>
      <c r="F135" s="59">
        <f>IF(AND(ISNUMBER(D135),ISNUMBER(E135)),E135-D135,"")</f>
        <v/>
      </c>
      <c r="G135" s="4">
        <f>IF(AND(D135="",E135=""),"Yes",IF(AND(ISNUMBER(D135),ISNUMBER(E135)),IF(ABS(E135-D135)&lt;=1E-9*MAX(1,ABS(D135)),"Yes","No"),IF(D135=E135,"Yes","No")))</f>
        <v/>
      </c>
    </row>
    <row r="136">
      <c r="A136" s="4" t="inlineStr">
        <is>
          <t>Budget FY26</t>
        </is>
      </c>
      <c r="B136" s="4" t="inlineStr">
        <is>
          <t>PL Customer Service total cost</t>
        </is>
      </c>
      <c r="D136" s="57" t="n">
        <v>11721516.48416333</v>
      </c>
      <c r="E136" s="58">
        <f>'Budget FY26'!AF12</f>
        <v/>
      </c>
      <c r="F136" s="59">
        <f>IF(AND(ISNUMBER(D136),ISNUMBER(E136)),E136-D136,"")</f>
        <v/>
      </c>
      <c r="G136" s="4">
        <f>IF(AND(D136="",E136=""),"Yes",IF(AND(ISNUMBER(D136),ISNUMBER(E136)),IF(ABS(E136-D136)&lt;=1E-9*MAX(1,ABS(D136)),"Yes","No"),IF(D136=E136,"Yes","No")))</f>
        <v/>
      </c>
    </row>
    <row r="137">
      <c r="A137" s="4" t="inlineStr">
        <is>
          <t>Budget FY26</t>
        </is>
      </c>
      <c r="B137" s="4" t="inlineStr">
        <is>
          <t>PL Operations month 12 FTE</t>
        </is>
      </c>
      <c r="D137" s="57" t="n">
        <v>262.4</v>
      </c>
      <c r="E137" s="58">
        <f>'Budget FY26'!Q13</f>
        <v/>
      </c>
      <c r="F137" s="59">
        <f>IF(AND(ISNUMBER(D137),ISNUMBER(E137)),E137-D137,"")</f>
        <v/>
      </c>
      <c r="G137" s="4">
        <f>IF(AND(D137="",E137=""),"Yes",IF(AND(ISNUMBER(D137),ISNUMBER(E137)),IF(ABS(E137-D137)&lt;=1E-9*MAX(1,ABS(D137)),"Yes","No"),IF(D137=E137,"Yes","No")))</f>
        <v/>
      </c>
    </row>
    <row r="138">
      <c r="A138" s="4" t="inlineStr">
        <is>
          <t>Budget FY26</t>
        </is>
      </c>
      <c r="B138" s="4" t="inlineStr">
        <is>
          <t>PL Operations total cost</t>
        </is>
      </c>
      <c r="D138" s="57" t="n">
        <v>10532231.555246</v>
      </c>
      <c r="E138" s="58">
        <f>'Budget FY26'!AF13</f>
        <v/>
      </c>
      <c r="F138" s="59">
        <f>IF(AND(ISNUMBER(D138),ISNUMBER(E138)),E138-D138,"")</f>
        <v/>
      </c>
      <c r="G138" s="4">
        <f>IF(AND(D138="",E138=""),"Yes",IF(AND(ISNUMBER(D138),ISNUMBER(E138)),IF(ABS(E138-D138)&lt;=1E-9*MAX(1,ABS(D138)),"Yes","No"),IF(D138=E138,"Yes","No")))</f>
        <v/>
      </c>
    </row>
    <row r="139">
      <c r="A139" s="4" t="inlineStr">
        <is>
          <t>Budget FY26</t>
        </is>
      </c>
      <c r="B139" s="4" t="inlineStr">
        <is>
          <t>PL Tech month 12 FTE</t>
        </is>
      </c>
      <c r="D139" s="57" t="n">
        <v>168.116</v>
      </c>
      <c r="E139" s="58">
        <f>'Budget FY26'!Q14</f>
        <v/>
      </c>
      <c r="F139" s="59">
        <f>IF(AND(ISNUMBER(D139),ISNUMBER(E139)),E139-D139,"")</f>
        <v/>
      </c>
      <c r="G139" s="4">
        <f>IF(AND(D139="",E139=""),"Yes",IF(AND(ISNUMBER(D139),ISNUMBER(E139)),IF(ABS(E139-D139)&lt;=1E-9*MAX(1,ABS(D139)),"Yes","No"),IF(D139=E139,"Yes","No")))</f>
        <v/>
      </c>
    </row>
    <row r="140">
      <c r="A140" s="4" t="inlineStr">
        <is>
          <t>Budget FY26</t>
        </is>
      </c>
      <c r="B140" s="4" t="inlineStr">
        <is>
          <t>PL Tech total cost</t>
        </is>
      </c>
      <c r="D140" s="57" t="n">
        <v>8865168.270690221</v>
      </c>
      <c r="E140" s="58">
        <f>'Budget FY26'!AF14</f>
        <v/>
      </c>
      <c r="F140" s="59">
        <f>IF(AND(ISNUMBER(D140),ISNUMBER(E140)),E140-D140,"")</f>
        <v/>
      </c>
      <c r="G140" s="4">
        <f>IF(AND(D140="",E140=""),"Yes",IF(AND(ISNUMBER(D140),ISNUMBER(E140)),IF(ABS(E140-D140)&lt;=1E-9*MAX(1,ABS(D140)),"Yes","No"),IF(D140=E140,"Yes","No")))</f>
        <v/>
      </c>
    </row>
    <row r="141">
      <c r="A141" s="4" t="inlineStr">
        <is>
          <t>Budget FY26</t>
        </is>
      </c>
      <c r="B141" s="4" t="inlineStr">
        <is>
          <t>PL Sales month 12 FTE</t>
        </is>
      </c>
      <c r="D141" s="57" t="n">
        <v>141.232</v>
      </c>
      <c r="E141" s="58">
        <f>'Budget FY26'!Q15</f>
        <v/>
      </c>
      <c r="F141" s="59">
        <f>IF(AND(ISNUMBER(D141),ISNUMBER(E141)),E141-D141,"")</f>
        <v/>
      </c>
      <c r="G141" s="4">
        <f>IF(AND(D141="",E141=""),"Yes",IF(AND(ISNUMBER(D141),ISNUMBER(E141)),IF(ABS(E141-D141)&lt;=1E-9*MAX(1,ABS(D141)),"Yes","No"),IF(D141=E141,"Yes","No")))</f>
        <v/>
      </c>
    </row>
    <row r="142">
      <c r="A142" s="4" t="inlineStr">
        <is>
          <t>Budget FY26</t>
        </is>
      </c>
      <c r="B142" s="4" t="inlineStr">
        <is>
          <t>PL Sales total cost</t>
        </is>
      </c>
      <c r="D142" s="57" t="n">
        <v>5571980.792248191</v>
      </c>
      <c r="E142" s="58">
        <f>'Budget FY26'!AF15</f>
        <v/>
      </c>
      <c r="F142" s="59">
        <f>IF(AND(ISNUMBER(D142),ISNUMBER(E142)),E142-D142,"")</f>
        <v/>
      </c>
      <c r="G142" s="4">
        <f>IF(AND(D142="",E142=""),"Yes",IF(AND(ISNUMBER(D142),ISNUMBER(E142)),IF(ABS(E142-D142)&lt;=1E-9*MAX(1,ABS(D142)),"Yes","No"),IF(D142=E142,"Yes","No")))</f>
        <v/>
      </c>
    </row>
    <row r="143">
      <c r="A143" s="4" t="inlineStr">
        <is>
          <t>Budget FY26</t>
        </is>
      </c>
      <c r="B143" s="4" t="inlineStr">
        <is>
          <t>PL Finance month 12 FTE</t>
        </is>
      </c>
      <c r="D143" s="57" t="n">
        <v>92.2</v>
      </c>
      <c r="E143" s="58">
        <f>'Budget FY26'!Q16</f>
        <v/>
      </c>
      <c r="F143" s="59">
        <f>IF(AND(ISNUMBER(D143),ISNUMBER(E143)),E143-D143,"")</f>
        <v/>
      </c>
      <c r="G143" s="4">
        <f>IF(AND(D143="",E143=""),"Yes",IF(AND(ISNUMBER(D143),ISNUMBER(E143)),IF(ABS(E143-D143)&lt;=1E-9*MAX(1,ABS(D143)),"Yes","No"),IF(D143=E143,"Yes","No")))</f>
        <v/>
      </c>
    </row>
    <row r="144">
      <c r="A144" s="4" t="inlineStr">
        <is>
          <t>Budget FY26</t>
        </is>
      </c>
      <c r="B144" s="4" t="inlineStr">
        <is>
          <t>PL Finance total cost</t>
        </is>
      </c>
      <c r="D144" s="57" t="n">
        <v>4090962.736831252</v>
      </c>
      <c r="E144" s="58">
        <f>'Budget FY26'!AF16</f>
        <v/>
      </c>
      <c r="F144" s="59">
        <f>IF(AND(ISNUMBER(D144),ISNUMBER(E144)),E144-D144,"")</f>
        <v/>
      </c>
      <c r="G144" s="4">
        <f>IF(AND(D144="",E144=""),"Yes",IF(AND(ISNUMBER(D144),ISNUMBER(E144)),IF(ABS(E144-D144)&lt;=1E-9*MAX(1,ABS(D144)),"Yes","No"),IF(D144=E144,"Yes","No")))</f>
        <v/>
      </c>
    </row>
    <row r="145">
      <c r="A145" s="4" t="inlineStr">
        <is>
          <t>Budget FY26</t>
        </is>
      </c>
      <c r="B145" s="4" t="inlineStr">
        <is>
          <t>PL HR month 12 FTE</t>
        </is>
      </c>
      <c r="D145" s="57" t="n">
        <v>73.80000000000001</v>
      </c>
      <c r="E145" s="58">
        <f>'Budget FY26'!Q17</f>
        <v/>
      </c>
      <c r="F145" s="59">
        <f>IF(AND(ISNUMBER(D145),ISNUMBER(E145)),E145-D145,"")</f>
        <v/>
      </c>
      <c r="G145" s="4">
        <f>IF(AND(D145="",E145=""),"Yes",IF(AND(ISNUMBER(D145),ISNUMBER(E145)),IF(ABS(E145-D145)&lt;=1E-9*MAX(1,ABS(D145)),"Yes","No"),IF(D145=E145,"Yes","No")))</f>
        <v/>
      </c>
    </row>
    <row r="146">
      <c r="A146" s="4" t="inlineStr">
        <is>
          <t>Budget FY26</t>
        </is>
      </c>
      <c r="B146" s="4" t="inlineStr">
        <is>
          <t>PL HR total cost</t>
        </is>
      </c>
      <c r="D146" s="57" t="n">
        <v>2803848.40129825</v>
      </c>
      <c r="E146" s="58">
        <f>'Budget FY26'!AF17</f>
        <v/>
      </c>
      <c r="F146" s="59">
        <f>IF(AND(ISNUMBER(D146),ISNUMBER(E146)),E146-D146,"")</f>
        <v/>
      </c>
      <c r="G146" s="4">
        <f>IF(AND(D146="",E146=""),"Yes",IF(AND(ISNUMBER(D146),ISNUMBER(E146)),IF(ABS(E146-D146)&lt;=1E-9*MAX(1,ABS(D146)),"Yes","No"),IF(D146=E146,"Yes","No")))</f>
        <v/>
      </c>
    </row>
    <row r="147">
      <c r="A147" s="4" t="inlineStr">
        <is>
          <t>Variance FY26</t>
        </is>
      </c>
      <c r="B147" s="4" t="inlineStr">
        <is>
          <t>IT Customer Service volume</t>
        </is>
      </c>
      <c r="D147" s="57" t="n">
        <v>404589.2191758195</v>
      </c>
      <c r="E147" s="58">
        <f>'Variance FY26'!I5</f>
        <v/>
      </c>
      <c r="F147" s="59">
        <f>IF(AND(ISNUMBER(D147),ISNUMBER(E147)),E147-D147,"")</f>
        <v/>
      </c>
      <c r="G147" s="4">
        <f>IF(AND(D147="",E147=""),"Yes",IF(AND(ISNUMBER(D147),ISNUMBER(E147)),IF(ABS(E147-D147)&lt;=1E-9*MAX(1,ABS(D147)),"Yes","No"),IF(D147=E147,"Yes","No")))</f>
        <v/>
      </c>
    </row>
    <row r="148">
      <c r="A148" s="4" t="inlineStr">
        <is>
          <t>Variance FY26</t>
        </is>
      </c>
      <c r="B148" s="4" t="inlineStr">
        <is>
          <t>IT Customer Service rate</t>
        </is>
      </c>
      <c r="D148" s="57" t="n">
        <v>-192716.8908850591</v>
      </c>
      <c r="E148" s="58">
        <f>'Variance FY26'!K5</f>
        <v/>
      </c>
      <c r="F148" s="59">
        <f>IF(AND(ISNUMBER(D148),ISNUMBER(E148)),E148-D148,"")</f>
        <v/>
      </c>
      <c r="G148" s="4">
        <f>IF(AND(D148="",E148=""),"Yes",IF(AND(ISNUMBER(D148),ISNUMBER(E148)),IF(ABS(E148-D148)&lt;=1E-9*MAX(1,ABS(D148)),"Yes","No"),IF(D148=E148,"Yes","No")))</f>
        <v/>
      </c>
    </row>
    <row r="149">
      <c r="A149" s="4" t="inlineStr">
        <is>
          <t>Variance FY26</t>
        </is>
      </c>
      <c r="B149" s="4" t="inlineStr">
        <is>
          <t>IT Customer Service variance</t>
        </is>
      </c>
      <c r="D149" s="57" t="n">
        <v>211872.3282907605</v>
      </c>
      <c r="E149" s="58">
        <f>'Variance FY26'!L5</f>
        <v/>
      </c>
      <c r="F149" s="59">
        <f>IF(AND(ISNUMBER(D149),ISNUMBER(E149)),E149-D149,"")</f>
        <v/>
      </c>
      <c r="G149" s="4">
        <f>IF(AND(D149="",E149=""),"Yes",IF(AND(ISNUMBER(D149),ISNUMBER(E149)),IF(ABS(E149-D149)&lt;=1E-9*MAX(1,ABS(D149)),"Yes","No"),IF(D149=E149,"Yes","No")))</f>
        <v/>
      </c>
    </row>
    <row r="150">
      <c r="A150" s="4" t="inlineStr">
        <is>
          <t>Variance FY26</t>
        </is>
      </c>
      <c r="B150" s="4" t="inlineStr">
        <is>
          <t>IT Operations volume</t>
        </is>
      </c>
      <c r="D150" s="57" t="n">
        <v>1127196.49367982</v>
      </c>
      <c r="E150" s="58">
        <f>'Variance FY26'!I6</f>
        <v/>
      </c>
      <c r="F150" s="59">
        <f>IF(AND(ISNUMBER(D150),ISNUMBER(E150)),E150-D150,"")</f>
        <v/>
      </c>
      <c r="G150" s="4">
        <f>IF(AND(D150="",E150=""),"Yes",IF(AND(ISNUMBER(D150),ISNUMBER(E150)),IF(ABS(E150-D150)&lt;=1E-9*MAX(1,ABS(D150)),"Yes","No"),IF(D150=E150,"Yes","No")))</f>
        <v/>
      </c>
    </row>
    <row r="151">
      <c r="A151" s="4" t="inlineStr">
        <is>
          <t>Variance FY26</t>
        </is>
      </c>
      <c r="B151" s="4" t="inlineStr">
        <is>
          <t>IT Operations rate</t>
        </is>
      </c>
      <c r="D151" s="57" t="n">
        <v>-108106.0762475978</v>
      </c>
      <c r="E151" s="58">
        <f>'Variance FY26'!K6</f>
        <v/>
      </c>
      <c r="F151" s="59">
        <f>IF(AND(ISNUMBER(D151),ISNUMBER(E151)),E151-D151,"")</f>
        <v/>
      </c>
      <c r="G151" s="4">
        <f>IF(AND(D151="",E151=""),"Yes",IF(AND(ISNUMBER(D151),ISNUMBER(E151)),IF(ABS(E151-D151)&lt;=1E-9*MAX(1,ABS(D151)),"Yes","No"),IF(D151=E151,"Yes","No")))</f>
        <v/>
      </c>
    </row>
    <row r="152">
      <c r="A152" s="4" t="inlineStr">
        <is>
          <t>Variance FY26</t>
        </is>
      </c>
      <c r="B152" s="4" t="inlineStr">
        <is>
          <t>IT Operations variance</t>
        </is>
      </c>
      <c r="D152" s="57" t="n">
        <v>1019090.417432223</v>
      </c>
      <c r="E152" s="58">
        <f>'Variance FY26'!L6</f>
        <v/>
      </c>
      <c r="F152" s="59">
        <f>IF(AND(ISNUMBER(D152),ISNUMBER(E152)),E152-D152,"")</f>
        <v/>
      </c>
      <c r="G152" s="4">
        <f>IF(AND(D152="",E152=""),"Yes",IF(AND(ISNUMBER(D152),ISNUMBER(E152)),IF(ABS(E152-D152)&lt;=1E-9*MAX(1,ABS(D152)),"Yes","No"),IF(D152=E152,"Yes","No")))</f>
        <v/>
      </c>
    </row>
    <row r="153">
      <c r="A153" s="4" t="inlineStr">
        <is>
          <t>Variance FY26</t>
        </is>
      </c>
      <c r="B153" s="4" t="inlineStr">
        <is>
          <t>IT Tech volume</t>
        </is>
      </c>
      <c r="D153" s="57" t="n">
        <v>550220.6837303523</v>
      </c>
      <c r="E153" s="58">
        <f>'Variance FY26'!I7</f>
        <v/>
      </c>
      <c r="F153" s="59">
        <f>IF(AND(ISNUMBER(D153),ISNUMBER(E153)),E153-D153,"")</f>
        <v/>
      </c>
      <c r="G153" s="4">
        <f>IF(AND(D153="",E153=""),"Yes",IF(AND(ISNUMBER(D153),ISNUMBER(E153)),IF(ABS(E153-D153)&lt;=1E-9*MAX(1,ABS(D153)),"Yes","No"),IF(D153=E153,"Yes","No")))</f>
        <v/>
      </c>
    </row>
    <row r="154">
      <c r="A154" s="4" t="inlineStr">
        <is>
          <t>Variance FY26</t>
        </is>
      </c>
      <c r="B154" s="4" t="inlineStr">
        <is>
          <t>IT Tech rate</t>
        </is>
      </c>
      <c r="D154" s="57" t="n">
        <v>-238541.899563669</v>
      </c>
      <c r="E154" s="58">
        <f>'Variance FY26'!K7</f>
        <v/>
      </c>
      <c r="F154" s="59">
        <f>IF(AND(ISNUMBER(D154),ISNUMBER(E154)),E154-D154,"")</f>
        <v/>
      </c>
      <c r="G154" s="4">
        <f>IF(AND(D154="",E154=""),"Yes",IF(AND(ISNUMBER(D154),ISNUMBER(E154)),IF(ABS(E154-D154)&lt;=1E-9*MAX(1,ABS(D154)),"Yes","No"),IF(D154=E154,"Yes","No")))</f>
        <v/>
      </c>
    </row>
    <row r="155">
      <c r="A155" s="4" t="inlineStr">
        <is>
          <t>Variance FY26</t>
        </is>
      </c>
      <c r="B155" s="4" t="inlineStr">
        <is>
          <t>IT Tech variance</t>
        </is>
      </c>
      <c r="D155" s="57" t="n">
        <v>311678.7841666825</v>
      </c>
      <c r="E155" s="58">
        <f>'Variance FY26'!L7</f>
        <v/>
      </c>
      <c r="F155" s="59">
        <f>IF(AND(ISNUMBER(D155),ISNUMBER(E155)),E155-D155,"")</f>
        <v/>
      </c>
      <c r="G155" s="4">
        <f>IF(AND(D155="",E155=""),"Yes",IF(AND(ISNUMBER(D155),ISNUMBER(E155)),IF(ABS(E155-D155)&lt;=1E-9*MAX(1,ABS(D155)),"Yes","No"),IF(D155=E155,"Yes","No")))</f>
        <v/>
      </c>
    </row>
    <row r="156">
      <c r="A156" s="4" t="inlineStr">
        <is>
          <t>Variance FY26</t>
        </is>
      </c>
      <c r="B156" s="4" t="inlineStr">
        <is>
          <t>IT Sales volume</t>
        </is>
      </c>
      <c r="D156" s="57" t="n">
        <v>390252.689462817</v>
      </c>
      <c r="E156" s="58">
        <f>'Variance FY26'!I8</f>
        <v/>
      </c>
      <c r="F156" s="59">
        <f>IF(AND(ISNUMBER(D156),ISNUMBER(E156)),E156-D156,"")</f>
        <v/>
      </c>
      <c r="G156" s="4">
        <f>IF(AND(D156="",E156=""),"Yes",IF(AND(ISNUMBER(D156),ISNUMBER(E156)),IF(ABS(E156-D156)&lt;=1E-9*MAX(1,ABS(D156)),"Yes","No"),IF(D156=E156,"Yes","No")))</f>
        <v/>
      </c>
    </row>
    <row r="157">
      <c r="A157" s="4" t="inlineStr">
        <is>
          <t>Variance FY26</t>
        </is>
      </c>
      <c r="B157" s="4" t="inlineStr">
        <is>
          <t>IT Sales rate</t>
        </is>
      </c>
      <c r="D157" s="57" t="n">
        <v>236050.5748052545</v>
      </c>
      <c r="E157" s="58">
        <f>'Variance FY26'!K8</f>
        <v/>
      </c>
      <c r="F157" s="59">
        <f>IF(AND(ISNUMBER(D157),ISNUMBER(E157)),E157-D157,"")</f>
        <v/>
      </c>
      <c r="G157" s="4">
        <f>IF(AND(D157="",E157=""),"Yes",IF(AND(ISNUMBER(D157),ISNUMBER(E157)),IF(ABS(E157-D157)&lt;=1E-9*MAX(1,ABS(D157)),"Yes","No"),IF(D157=E157,"Yes","No")))</f>
        <v/>
      </c>
    </row>
    <row r="158">
      <c r="A158" s="4" t="inlineStr">
        <is>
          <t>Variance FY26</t>
        </is>
      </c>
      <c r="B158" s="4" t="inlineStr">
        <is>
          <t>IT Sales variance</t>
        </is>
      </c>
      <c r="D158" s="57" t="n">
        <v>626303.2642680714</v>
      </c>
      <c r="E158" s="58">
        <f>'Variance FY26'!L8</f>
        <v/>
      </c>
      <c r="F158" s="59">
        <f>IF(AND(ISNUMBER(D158),ISNUMBER(E158)),E158-D158,"")</f>
        <v/>
      </c>
      <c r="G158" s="4">
        <f>IF(AND(D158="",E158=""),"Yes",IF(AND(ISNUMBER(D158),ISNUMBER(E158)),IF(ABS(E158-D158)&lt;=1E-9*MAX(1,ABS(D158)),"Yes","No"),IF(D158=E158,"Yes","No")))</f>
        <v/>
      </c>
    </row>
    <row r="159">
      <c r="A159" s="4" t="inlineStr">
        <is>
          <t>Variance FY26</t>
        </is>
      </c>
      <c r="B159" s="4" t="inlineStr">
        <is>
          <t>IT Finance volume</t>
        </is>
      </c>
      <c r="D159" s="57" t="n">
        <v>747907.4419717191</v>
      </c>
      <c r="E159" s="58">
        <f>'Variance FY26'!I9</f>
        <v/>
      </c>
      <c r="F159" s="59">
        <f>IF(AND(ISNUMBER(D159),ISNUMBER(E159)),E159-D159,"")</f>
        <v/>
      </c>
      <c r="G159" s="4">
        <f>IF(AND(D159="",E159=""),"Yes",IF(AND(ISNUMBER(D159),ISNUMBER(E159)),IF(ABS(E159-D159)&lt;=1E-9*MAX(1,ABS(D159)),"Yes","No"),IF(D159=E159,"Yes","No")))</f>
        <v/>
      </c>
    </row>
    <row r="160">
      <c r="A160" s="4" t="inlineStr">
        <is>
          <t>Variance FY26</t>
        </is>
      </c>
      <c r="B160" s="4" t="inlineStr">
        <is>
          <t>IT Finance rate</t>
        </is>
      </c>
      <c r="D160" s="57" t="n">
        <v>-169953.3255760402</v>
      </c>
      <c r="E160" s="58">
        <f>'Variance FY26'!K9</f>
        <v/>
      </c>
      <c r="F160" s="59">
        <f>IF(AND(ISNUMBER(D160),ISNUMBER(E160)),E160-D160,"")</f>
        <v/>
      </c>
      <c r="G160" s="4">
        <f>IF(AND(D160="",E160=""),"Yes",IF(AND(ISNUMBER(D160),ISNUMBER(E160)),IF(ABS(E160-D160)&lt;=1E-9*MAX(1,ABS(D160)),"Yes","No"),IF(D160=E160,"Yes","No")))</f>
        <v/>
      </c>
    </row>
    <row r="161">
      <c r="A161" s="4" t="inlineStr">
        <is>
          <t>Variance FY26</t>
        </is>
      </c>
      <c r="B161" s="4" t="inlineStr">
        <is>
          <t>IT Finance variance</t>
        </is>
      </c>
      <c r="D161" s="57" t="n">
        <v>577954.1163956793</v>
      </c>
      <c r="E161" s="58">
        <f>'Variance FY26'!L9</f>
        <v/>
      </c>
      <c r="F161" s="59">
        <f>IF(AND(ISNUMBER(D161),ISNUMBER(E161)),E161-D161,"")</f>
        <v/>
      </c>
      <c r="G161" s="4">
        <f>IF(AND(D161="",E161=""),"Yes",IF(AND(ISNUMBER(D161),ISNUMBER(E161)),IF(ABS(E161-D161)&lt;=1E-9*MAX(1,ABS(D161)),"Yes","No"),IF(D161=E161,"Yes","No")))</f>
        <v/>
      </c>
    </row>
    <row r="162">
      <c r="A162" s="4" t="inlineStr">
        <is>
          <t>Variance FY26</t>
        </is>
      </c>
      <c r="B162" s="4" t="inlineStr">
        <is>
          <t>IT HR volume</t>
        </is>
      </c>
      <c r="D162" s="57" t="n">
        <v>348904.5437944686</v>
      </c>
      <c r="E162" s="58">
        <f>'Variance FY26'!I10</f>
        <v/>
      </c>
      <c r="F162" s="59">
        <f>IF(AND(ISNUMBER(D162),ISNUMBER(E162)),E162-D162,"")</f>
        <v/>
      </c>
      <c r="G162" s="4">
        <f>IF(AND(D162="",E162=""),"Yes",IF(AND(ISNUMBER(D162),ISNUMBER(E162)),IF(ABS(E162-D162)&lt;=1E-9*MAX(1,ABS(D162)),"Yes","No"),IF(D162=E162,"Yes","No")))</f>
        <v/>
      </c>
    </row>
    <row r="163">
      <c r="A163" s="4" t="inlineStr">
        <is>
          <t>Variance FY26</t>
        </is>
      </c>
      <c r="B163" s="4" t="inlineStr">
        <is>
          <t>IT HR rate</t>
        </is>
      </c>
      <c r="D163" s="57" t="n">
        <v>-40264.50656869641</v>
      </c>
      <c r="E163" s="58">
        <f>'Variance FY26'!K10</f>
        <v/>
      </c>
      <c r="F163" s="59">
        <f>IF(AND(ISNUMBER(D163),ISNUMBER(E163)),E163-D163,"")</f>
        <v/>
      </c>
      <c r="G163" s="4">
        <f>IF(AND(D163="",E163=""),"Yes",IF(AND(ISNUMBER(D163),ISNUMBER(E163)),IF(ABS(E163-D163)&lt;=1E-9*MAX(1,ABS(D163)),"Yes","No"),IF(D163=E163,"Yes","No")))</f>
        <v/>
      </c>
    </row>
    <row r="164">
      <c r="A164" s="4" t="inlineStr">
        <is>
          <t>Variance FY26</t>
        </is>
      </c>
      <c r="B164" s="4" t="inlineStr">
        <is>
          <t>IT HR variance</t>
        </is>
      </c>
      <c r="D164" s="57" t="n">
        <v>308640.0372257722</v>
      </c>
      <c r="E164" s="58">
        <f>'Variance FY26'!L10</f>
        <v/>
      </c>
      <c r="F164" s="59">
        <f>IF(AND(ISNUMBER(D164),ISNUMBER(E164)),E164-D164,"")</f>
        <v/>
      </c>
      <c r="G164" s="4">
        <f>IF(AND(D164="",E164=""),"Yes",IF(AND(ISNUMBER(D164),ISNUMBER(E164)),IF(ABS(E164-D164)&lt;=1E-9*MAX(1,ABS(D164)),"Yes","No"),IF(D164=E164,"Yes","No")))</f>
        <v/>
      </c>
    </row>
    <row r="165">
      <c r="A165" s="4" t="inlineStr">
        <is>
          <t>Variance FY26</t>
        </is>
      </c>
      <c r="B165" s="4" t="inlineStr">
        <is>
          <t>IT total volume</t>
        </is>
      </c>
      <c r="D165" s="57" t="n">
        <v>3506553.988604089</v>
      </c>
      <c r="E165" s="58">
        <f>'Variance FY26'!I11</f>
        <v/>
      </c>
      <c r="F165" s="59">
        <f>IF(AND(ISNUMBER(D165),ISNUMBER(E165)),E165-D165,"")</f>
        <v/>
      </c>
      <c r="G165" s="4">
        <f>IF(AND(D165="",E165=""),"Yes",IF(AND(ISNUMBER(D165),ISNUMBER(E165)),IF(ABS(E165-D165)&lt;=1E-9*MAX(1,ABS(D165)),"Yes","No"),IF(D165=E165,"Yes","No")))</f>
        <v/>
      </c>
    </row>
    <row r="166">
      <c r="A166" s="4" t="inlineStr">
        <is>
          <t>Variance FY26</t>
        </is>
      </c>
      <c r="B166" s="4" t="inlineStr">
        <is>
          <t>IT total mix</t>
        </is>
      </c>
      <c r="D166" s="57" t="n">
        <v>62517.08321090741</v>
      </c>
      <c r="E166" s="58">
        <f>'Variance FY26'!J11</f>
        <v/>
      </c>
      <c r="F166" s="59">
        <f>IF(AND(ISNUMBER(D166),ISNUMBER(E166)),E166-D166,"")</f>
        <v/>
      </c>
      <c r="G166" s="4">
        <f>IF(AND(D166="",E166=""),"Yes",IF(AND(ISNUMBER(D166),ISNUMBER(E166)),IF(ABS(E166-D166)&lt;=1E-9*MAX(1,ABS(D166)),"Yes","No"),IF(D166=E166,"Yes","No")))</f>
        <v/>
      </c>
    </row>
    <row r="167">
      <c r="A167" s="4" t="inlineStr">
        <is>
          <t>Variance FY26</t>
        </is>
      </c>
      <c r="B167" s="4" t="inlineStr">
        <is>
          <t>IT total rate</t>
        </is>
      </c>
      <c r="D167" s="57" t="n">
        <v>-513532.124035808</v>
      </c>
      <c r="E167" s="58">
        <f>'Variance FY26'!K11</f>
        <v/>
      </c>
      <c r="F167" s="59">
        <f>IF(AND(ISNUMBER(D167),ISNUMBER(E167)),E167-D167,"")</f>
        <v/>
      </c>
      <c r="G167" s="4">
        <f>IF(AND(D167="",E167=""),"Yes",IF(AND(ISNUMBER(D167),ISNUMBER(E167)),IF(ABS(E167-D167)&lt;=1E-9*MAX(1,ABS(D167)),"Yes","No"),IF(D167=E167,"Yes","No")))</f>
        <v/>
      </c>
    </row>
    <row r="168">
      <c r="A168" s="4" t="inlineStr">
        <is>
          <t>Variance FY26</t>
        </is>
      </c>
      <c r="B168" s="4" t="inlineStr">
        <is>
          <t>IT total variance</t>
        </is>
      </c>
      <c r="D168" s="57" t="n">
        <v>3055538.947779186</v>
      </c>
      <c r="E168" s="58">
        <f>'Variance FY26'!L11</f>
        <v/>
      </c>
      <c r="F168" s="59">
        <f>IF(AND(ISNUMBER(D168),ISNUMBER(E168)),E168-D168,"")</f>
        <v/>
      </c>
      <c r="G168" s="4">
        <f>IF(AND(D168="",E168=""),"Yes",IF(AND(ISNUMBER(D168),ISNUMBER(E168)),IF(ABS(E168-D168)&lt;=1E-9*MAX(1,ABS(D168)),"Yes","No"),IF(D168=E168,"Yes","No")))</f>
        <v/>
      </c>
    </row>
    <row r="169">
      <c r="A169" s="4" t="inlineStr">
        <is>
          <t>Variance FY26</t>
        </is>
      </c>
      <c r="B169" s="4" t="inlineStr">
        <is>
          <t>IT total budget_cost</t>
        </is>
      </c>
      <c r="D169" s="57" t="n">
        <v>57730786.8649044</v>
      </c>
      <c r="E169" s="58">
        <f>'Variance FY26'!E11</f>
        <v/>
      </c>
      <c r="F169" s="59">
        <f>IF(AND(ISNUMBER(D169),ISNUMBER(E169)),E169-D169,"")</f>
        <v/>
      </c>
      <c r="G169" s="4">
        <f>IF(AND(D169="",E169=""),"Yes",IF(AND(ISNUMBER(D169),ISNUMBER(E169)),IF(ABS(E169-D169)&lt;=1E-9*MAX(1,ABS(D169)),"Yes","No"),IF(D169=E169,"Yes","No")))</f>
        <v/>
      </c>
    </row>
    <row r="170">
      <c r="A170" s="4" t="inlineStr">
        <is>
          <t>Variance FY26</t>
        </is>
      </c>
      <c r="B170" s="4" t="inlineStr">
        <is>
          <t>IT total actual_cost</t>
        </is>
      </c>
      <c r="D170" s="57" t="n">
        <v>60786325.81268358</v>
      </c>
      <c r="E170" s="58">
        <f>'Variance FY26'!F11</f>
        <v/>
      </c>
      <c r="F170" s="59">
        <f>IF(AND(ISNUMBER(D170),ISNUMBER(E170)),E170-D170,"")</f>
        <v/>
      </c>
      <c r="G170" s="4">
        <f>IF(AND(D170="",E170=""),"Yes",IF(AND(ISNUMBER(D170),ISNUMBER(E170)),IF(ABS(E170-D170)&lt;=1E-9*MAX(1,ABS(D170)),"Yes","No"),IF(D170=E170,"Yes","No")))</f>
        <v/>
      </c>
    </row>
    <row r="171">
      <c r="A171" s="4" t="inlineStr">
        <is>
          <t>Variance FY26</t>
        </is>
      </c>
      <c r="B171" s="4" t="inlineStr">
        <is>
          <t>PL Customer Service volume</t>
        </is>
      </c>
      <c r="D171" s="57" t="n">
        <v>359407.969469411</v>
      </c>
      <c r="E171" s="58">
        <f>'Variance FY26'!I13</f>
        <v/>
      </c>
      <c r="F171" s="59">
        <f>IF(AND(ISNUMBER(D171),ISNUMBER(E171)),E171-D171,"")</f>
        <v/>
      </c>
      <c r="G171" s="4">
        <f>IF(AND(D171="",E171=""),"Yes",IF(AND(ISNUMBER(D171),ISNUMBER(E171)),IF(ABS(E171-D171)&lt;=1E-9*MAX(1,ABS(D171)),"Yes","No"),IF(D171=E171,"Yes","No")))</f>
        <v/>
      </c>
    </row>
    <row r="172">
      <c r="A172" s="4" t="inlineStr">
        <is>
          <t>Variance FY26</t>
        </is>
      </c>
      <c r="B172" s="4" t="inlineStr">
        <is>
          <t>PL Customer Service rate</t>
        </is>
      </c>
      <c r="D172" s="57" t="n">
        <v>91604.09984856434</v>
      </c>
      <c r="E172" s="58">
        <f>'Variance FY26'!K13</f>
        <v/>
      </c>
      <c r="F172" s="59">
        <f>IF(AND(ISNUMBER(D172),ISNUMBER(E172)),E172-D172,"")</f>
        <v/>
      </c>
      <c r="G172" s="4">
        <f>IF(AND(D172="",E172=""),"Yes",IF(AND(ISNUMBER(D172),ISNUMBER(E172)),IF(ABS(E172-D172)&lt;=1E-9*MAX(1,ABS(D172)),"Yes","No"),IF(D172=E172,"Yes","No")))</f>
        <v/>
      </c>
    </row>
    <row r="173">
      <c r="A173" s="4" t="inlineStr">
        <is>
          <t>Variance FY26</t>
        </is>
      </c>
      <c r="B173" s="4" t="inlineStr">
        <is>
          <t>PL Customer Service variance</t>
        </is>
      </c>
      <c r="D173" s="57" t="n">
        <v>451012.069317976</v>
      </c>
      <c r="E173" s="58">
        <f>'Variance FY26'!L13</f>
        <v/>
      </c>
      <c r="F173" s="59">
        <f>IF(AND(ISNUMBER(D173),ISNUMBER(E173)),E173-D173,"")</f>
        <v/>
      </c>
      <c r="G173" s="4">
        <f>IF(AND(D173="",E173=""),"Yes",IF(AND(ISNUMBER(D173),ISNUMBER(E173)),IF(ABS(E173-D173)&lt;=1E-9*MAX(1,ABS(D173)),"Yes","No"),IF(D173=E173,"Yes","No")))</f>
        <v/>
      </c>
    </row>
    <row r="174">
      <c r="A174" s="4" t="inlineStr">
        <is>
          <t>Variance FY26</t>
        </is>
      </c>
      <c r="B174" s="4" t="inlineStr">
        <is>
          <t>PL Operations volume</t>
        </is>
      </c>
      <c r="D174" s="57" t="n">
        <v>824168.5261727067</v>
      </c>
      <c r="E174" s="58">
        <f>'Variance FY26'!I14</f>
        <v/>
      </c>
      <c r="F174" s="59">
        <f>IF(AND(ISNUMBER(D174),ISNUMBER(E174)),E174-D174,"")</f>
        <v/>
      </c>
      <c r="G174" s="4">
        <f>IF(AND(D174="",E174=""),"Yes",IF(AND(ISNUMBER(D174),ISNUMBER(E174)),IF(ABS(E174-D174)&lt;=1E-9*MAX(1,ABS(D174)),"Yes","No"),IF(D174=E174,"Yes","No")))</f>
        <v/>
      </c>
    </row>
    <row r="175">
      <c r="A175" s="4" t="inlineStr">
        <is>
          <t>Variance FY26</t>
        </is>
      </c>
      <c r="B175" s="4" t="inlineStr">
        <is>
          <t>PL Operations rate</t>
        </is>
      </c>
      <c r="D175" s="57" t="n">
        <v>-193637.0145602076</v>
      </c>
      <c r="E175" s="58">
        <f>'Variance FY26'!K14</f>
        <v/>
      </c>
      <c r="F175" s="59">
        <f>IF(AND(ISNUMBER(D175),ISNUMBER(E175)),E175-D175,"")</f>
        <v/>
      </c>
      <c r="G175" s="4">
        <f>IF(AND(D175="",E175=""),"Yes",IF(AND(ISNUMBER(D175),ISNUMBER(E175)),IF(ABS(E175-D175)&lt;=1E-9*MAX(1,ABS(D175)),"Yes","No"),IF(D175=E175,"Yes","No")))</f>
        <v/>
      </c>
    </row>
    <row r="176">
      <c r="A176" s="4" t="inlineStr">
        <is>
          <t>Variance FY26</t>
        </is>
      </c>
      <c r="B176" s="4" t="inlineStr">
        <is>
          <t>PL Operations variance</t>
        </is>
      </c>
      <c r="D176" s="57" t="n">
        <v>630531.5116124991</v>
      </c>
      <c r="E176" s="58">
        <f>'Variance FY26'!L14</f>
        <v/>
      </c>
      <c r="F176" s="59">
        <f>IF(AND(ISNUMBER(D176),ISNUMBER(E176)),E176-D176,"")</f>
        <v/>
      </c>
      <c r="G176" s="4">
        <f>IF(AND(D176="",E176=""),"Yes",IF(AND(ISNUMBER(D176),ISNUMBER(E176)),IF(ABS(E176-D176)&lt;=1E-9*MAX(1,ABS(D176)),"Yes","No"),IF(D176=E176,"Yes","No")))</f>
        <v/>
      </c>
    </row>
    <row r="177">
      <c r="A177" s="4" t="inlineStr">
        <is>
          <t>Variance FY26</t>
        </is>
      </c>
      <c r="B177" s="4" t="inlineStr">
        <is>
          <t>PL Tech volume</t>
        </is>
      </c>
      <c r="D177" s="57" t="n">
        <v>873165.7542841084</v>
      </c>
      <c r="E177" s="58">
        <f>'Variance FY26'!I15</f>
        <v/>
      </c>
      <c r="F177" s="59">
        <f>IF(AND(ISNUMBER(D177),ISNUMBER(E177)),E177-D177,"")</f>
        <v/>
      </c>
      <c r="G177" s="4">
        <f>IF(AND(D177="",E177=""),"Yes",IF(AND(ISNUMBER(D177),ISNUMBER(E177)),IF(ABS(E177-D177)&lt;=1E-9*MAX(1,ABS(D177)),"Yes","No"),IF(D177=E177,"Yes","No")))</f>
        <v/>
      </c>
    </row>
    <row r="178">
      <c r="A178" s="4" t="inlineStr">
        <is>
          <t>Variance FY26</t>
        </is>
      </c>
      <c r="B178" s="4" t="inlineStr">
        <is>
          <t>PL Tech rate</t>
        </is>
      </c>
      <c r="D178" s="57" t="n">
        <v>-138468.4548656573</v>
      </c>
      <c r="E178" s="58">
        <f>'Variance FY26'!K15</f>
        <v/>
      </c>
      <c r="F178" s="59">
        <f>IF(AND(ISNUMBER(D178),ISNUMBER(E178)),E178-D178,"")</f>
        <v/>
      </c>
      <c r="G178" s="4">
        <f>IF(AND(D178="",E178=""),"Yes",IF(AND(ISNUMBER(D178),ISNUMBER(E178)),IF(ABS(E178-D178)&lt;=1E-9*MAX(1,ABS(D178)),"Yes","No"),IF(D178=E178,"Yes","No")))</f>
        <v/>
      </c>
    </row>
    <row r="179">
      <c r="A179" s="4" t="inlineStr">
        <is>
          <t>Variance FY26</t>
        </is>
      </c>
      <c r="B179" s="4" t="inlineStr">
        <is>
          <t>PL Tech variance</t>
        </is>
      </c>
      <c r="D179" s="57" t="n">
        <v>734697.2994184513</v>
      </c>
      <c r="E179" s="58">
        <f>'Variance FY26'!L15</f>
        <v/>
      </c>
      <c r="F179" s="59">
        <f>IF(AND(ISNUMBER(D179),ISNUMBER(E179)),E179-D179,"")</f>
        <v/>
      </c>
      <c r="G179" s="4">
        <f>IF(AND(D179="",E179=""),"Yes",IF(AND(ISNUMBER(D179),ISNUMBER(E179)),IF(ABS(E179-D179)&lt;=1E-9*MAX(1,ABS(D179)),"Yes","No"),IF(D179=E179,"Yes","No")))</f>
        <v/>
      </c>
    </row>
    <row r="180">
      <c r="A180" s="4" t="inlineStr">
        <is>
          <t>Variance FY26</t>
        </is>
      </c>
      <c r="B180" s="4" t="inlineStr">
        <is>
          <t>PL Sales volume</t>
        </is>
      </c>
      <c r="D180" s="57" t="n">
        <v>112088.3440370136</v>
      </c>
      <c r="E180" s="58">
        <f>'Variance FY26'!I16</f>
        <v/>
      </c>
      <c r="F180" s="59">
        <f>IF(AND(ISNUMBER(D180),ISNUMBER(E180)),E180-D180,"")</f>
        <v/>
      </c>
      <c r="G180" s="4">
        <f>IF(AND(D180="",E180=""),"Yes",IF(AND(ISNUMBER(D180),ISNUMBER(E180)),IF(ABS(E180-D180)&lt;=1E-9*MAX(1,ABS(D180)),"Yes","No"),IF(D180=E180,"Yes","No")))</f>
        <v/>
      </c>
    </row>
    <row r="181">
      <c r="A181" s="4" t="inlineStr">
        <is>
          <t>Variance FY26</t>
        </is>
      </c>
      <c r="B181" s="4" t="inlineStr">
        <is>
          <t>PL Sales rate</t>
        </is>
      </c>
      <c r="D181" s="57" t="n">
        <v>11492.73140145368</v>
      </c>
      <c r="E181" s="58">
        <f>'Variance FY26'!K16</f>
        <v/>
      </c>
      <c r="F181" s="59">
        <f>IF(AND(ISNUMBER(D181),ISNUMBER(E181)),E181-D181,"")</f>
        <v/>
      </c>
      <c r="G181" s="4">
        <f>IF(AND(D181="",E181=""),"Yes",IF(AND(ISNUMBER(D181),ISNUMBER(E181)),IF(ABS(E181-D181)&lt;=1E-9*MAX(1,ABS(D181)),"Yes","No"),IF(D181=E181,"Yes","No")))</f>
        <v/>
      </c>
    </row>
    <row r="182">
      <c r="A182" s="4" t="inlineStr">
        <is>
          <t>Variance FY26</t>
        </is>
      </c>
      <c r="B182" s="4" t="inlineStr">
        <is>
          <t>PL Sales variance</t>
        </is>
      </c>
      <c r="D182" s="57" t="n">
        <v>123581.0754384669</v>
      </c>
      <c r="E182" s="58">
        <f>'Variance FY26'!L16</f>
        <v/>
      </c>
      <c r="F182" s="59">
        <f>IF(AND(ISNUMBER(D182),ISNUMBER(E182)),E182-D182,"")</f>
        <v/>
      </c>
      <c r="G182" s="4">
        <f>IF(AND(D182="",E182=""),"Yes",IF(AND(ISNUMBER(D182),ISNUMBER(E182)),IF(ABS(E182-D182)&lt;=1E-9*MAX(1,ABS(D182)),"Yes","No"),IF(D182=E182,"Yes","No")))</f>
        <v/>
      </c>
    </row>
    <row r="183">
      <c r="A183" s="4" t="inlineStr">
        <is>
          <t>Variance FY26</t>
        </is>
      </c>
      <c r="B183" s="4" t="inlineStr">
        <is>
          <t>PL Finance volume</t>
        </is>
      </c>
      <c r="D183" s="57" t="n">
        <v>465890.5502898931</v>
      </c>
      <c r="E183" s="58">
        <f>'Variance FY26'!I17</f>
        <v/>
      </c>
      <c r="F183" s="59">
        <f>IF(AND(ISNUMBER(D183),ISNUMBER(E183)),E183-D183,"")</f>
        <v/>
      </c>
      <c r="G183" s="4">
        <f>IF(AND(D183="",E183=""),"Yes",IF(AND(ISNUMBER(D183),ISNUMBER(E183)),IF(ABS(E183-D183)&lt;=1E-9*MAX(1,ABS(D183)),"Yes","No"),IF(D183=E183,"Yes","No")))</f>
        <v/>
      </c>
    </row>
    <row r="184">
      <c r="A184" s="4" t="inlineStr">
        <is>
          <t>Variance FY26</t>
        </is>
      </c>
      <c r="B184" s="4" t="inlineStr">
        <is>
          <t>PL Finance rate</t>
        </is>
      </c>
      <c r="D184" s="57" t="n">
        <v>49411.12984026389</v>
      </c>
      <c r="E184" s="58">
        <f>'Variance FY26'!K17</f>
        <v/>
      </c>
      <c r="F184" s="59">
        <f>IF(AND(ISNUMBER(D184),ISNUMBER(E184)),E184-D184,"")</f>
        <v/>
      </c>
      <c r="G184" s="4">
        <f>IF(AND(D184="",E184=""),"Yes",IF(AND(ISNUMBER(D184),ISNUMBER(E184)),IF(ABS(E184-D184)&lt;=1E-9*MAX(1,ABS(D184)),"Yes","No"),IF(D184=E184,"Yes","No")))</f>
        <v/>
      </c>
    </row>
    <row r="185">
      <c r="A185" s="4" t="inlineStr">
        <is>
          <t>Variance FY26</t>
        </is>
      </c>
      <c r="B185" s="4" t="inlineStr">
        <is>
          <t>PL Finance variance</t>
        </is>
      </c>
      <c r="D185" s="57" t="n">
        <v>515301.6801301567</v>
      </c>
      <c r="E185" s="58">
        <f>'Variance FY26'!L17</f>
        <v/>
      </c>
      <c r="F185" s="59">
        <f>IF(AND(ISNUMBER(D185),ISNUMBER(E185)),E185-D185,"")</f>
        <v/>
      </c>
      <c r="G185" s="4">
        <f>IF(AND(D185="",E185=""),"Yes",IF(AND(ISNUMBER(D185),ISNUMBER(E185)),IF(ABS(E185-D185)&lt;=1E-9*MAX(1,ABS(D185)),"Yes","No"),IF(D185=E185,"Yes","No")))</f>
        <v/>
      </c>
    </row>
    <row r="186">
      <c r="A186" s="4" t="inlineStr">
        <is>
          <t>Variance FY26</t>
        </is>
      </c>
      <c r="B186" s="4" t="inlineStr">
        <is>
          <t>PL HR volume</t>
        </is>
      </c>
      <c r="D186" s="57" t="n">
        <v>274179.3942552258</v>
      </c>
      <c r="E186" s="58">
        <f>'Variance FY26'!I18</f>
        <v/>
      </c>
      <c r="F186" s="59">
        <f>IF(AND(ISNUMBER(D186),ISNUMBER(E186)),E186-D186,"")</f>
        <v/>
      </c>
      <c r="G186" s="4">
        <f>IF(AND(D186="",E186=""),"Yes",IF(AND(ISNUMBER(D186),ISNUMBER(E186)),IF(ABS(E186-D186)&lt;=1E-9*MAX(1,ABS(D186)),"Yes","No"),IF(D186=E186,"Yes","No")))</f>
        <v/>
      </c>
    </row>
    <row r="187">
      <c r="A187" s="4" t="inlineStr">
        <is>
          <t>Variance FY26</t>
        </is>
      </c>
      <c r="B187" s="4" t="inlineStr">
        <is>
          <t>PL HR rate</t>
        </is>
      </c>
      <c r="D187" s="57" t="n">
        <v>9028.928367274191</v>
      </c>
      <c r="E187" s="58">
        <f>'Variance FY26'!K18</f>
        <v/>
      </c>
      <c r="F187" s="59">
        <f>IF(AND(ISNUMBER(D187),ISNUMBER(E187)),E187-D187,"")</f>
        <v/>
      </c>
      <c r="G187" s="4">
        <f>IF(AND(D187="",E187=""),"Yes",IF(AND(ISNUMBER(D187),ISNUMBER(E187)),IF(ABS(E187-D187)&lt;=1E-9*MAX(1,ABS(D187)),"Yes","No"),IF(D187=E187,"Yes","No")))</f>
        <v/>
      </c>
    </row>
    <row r="188">
      <c r="A188" s="4" t="inlineStr">
        <is>
          <t>Variance FY26</t>
        </is>
      </c>
      <c r="B188" s="4" t="inlineStr">
        <is>
          <t>PL HR variance</t>
        </is>
      </c>
      <c r="D188" s="57" t="n">
        <v>283208.3226225004</v>
      </c>
      <c r="E188" s="58">
        <f>'Variance FY26'!L18</f>
        <v/>
      </c>
      <c r="F188" s="59">
        <f>IF(AND(ISNUMBER(D188),ISNUMBER(E188)),E188-D188,"")</f>
        <v/>
      </c>
      <c r="G188" s="4">
        <f>IF(AND(D188="",E188=""),"Yes",IF(AND(ISNUMBER(D188),ISNUMBER(E188)),IF(ABS(E188-D188)&lt;=1E-9*MAX(1,ABS(D188)),"Yes","No"),IF(D188=E188,"Yes","No")))</f>
        <v/>
      </c>
    </row>
    <row r="189">
      <c r="A189" s="4" t="inlineStr">
        <is>
          <t>Variance FY26</t>
        </is>
      </c>
      <c r="B189" s="4" t="inlineStr">
        <is>
          <t>PL total volume</t>
        </is>
      </c>
      <c r="D189" s="57" t="n">
        <v>2786660.38669595</v>
      </c>
      <c r="E189" s="58">
        <f>'Variance FY26'!I19</f>
        <v/>
      </c>
      <c r="F189" s="59">
        <f>IF(AND(ISNUMBER(D189),ISNUMBER(E189)),E189-D189,"")</f>
        <v/>
      </c>
      <c r="G189" s="4">
        <f>IF(AND(D189="",E189=""),"Yes",IF(AND(ISNUMBER(D189),ISNUMBER(E189)),IF(ABS(E189-D189)&lt;=1E-9*MAX(1,ABS(D189)),"Yes","No"),IF(D189=E189,"Yes","No")))</f>
        <v/>
      </c>
    </row>
    <row r="190">
      <c r="A190" s="4" t="inlineStr">
        <is>
          <t>Variance FY26</t>
        </is>
      </c>
      <c r="B190" s="4" t="inlineStr">
        <is>
          <t>PL total mix</t>
        </is>
      </c>
      <c r="D190" s="57" t="n">
        <v>122240.1518124081</v>
      </c>
      <c r="E190" s="58">
        <f>'Variance FY26'!J19</f>
        <v/>
      </c>
      <c r="F190" s="59">
        <f>IF(AND(ISNUMBER(D190),ISNUMBER(E190)),E190-D190,"")</f>
        <v/>
      </c>
      <c r="G190" s="4">
        <f>IF(AND(D190="",E190=""),"Yes",IF(AND(ISNUMBER(D190),ISNUMBER(E190)),IF(ABS(E190-D190)&lt;=1E-9*MAX(1,ABS(D190)),"Yes","No"),IF(D190=E190,"Yes","No")))</f>
        <v/>
      </c>
    </row>
    <row r="191">
      <c r="A191" s="4" t="inlineStr">
        <is>
          <t>Variance FY26</t>
        </is>
      </c>
      <c r="B191" s="4" t="inlineStr">
        <is>
          <t>PL total rate</t>
        </is>
      </c>
      <c r="D191" s="57" t="n">
        <v>-170568.5799683087</v>
      </c>
      <c r="E191" s="58">
        <f>'Variance FY26'!K19</f>
        <v/>
      </c>
      <c r="F191" s="59">
        <f>IF(AND(ISNUMBER(D191),ISNUMBER(E191)),E191-D191,"")</f>
        <v/>
      </c>
      <c r="G191" s="4">
        <f>IF(AND(D191="",E191=""),"Yes",IF(AND(ISNUMBER(D191),ISNUMBER(E191)),IF(ABS(E191-D191)&lt;=1E-9*MAX(1,ABS(D191)),"Yes","No"),IF(D191=E191,"Yes","No")))</f>
        <v/>
      </c>
    </row>
    <row r="192">
      <c r="A192" s="4" t="inlineStr">
        <is>
          <t>Variance FY26</t>
        </is>
      </c>
      <c r="B192" s="4" t="inlineStr">
        <is>
          <t>PL total variance</t>
        </is>
      </c>
      <c r="D192" s="57" t="n">
        <v>2738331.958540052</v>
      </c>
      <c r="E192" s="58">
        <f>'Variance FY26'!L19</f>
        <v/>
      </c>
      <c r="F192" s="59">
        <f>IF(AND(ISNUMBER(D192),ISNUMBER(E192)),E192-D192,"")</f>
        <v/>
      </c>
      <c r="G192" s="4">
        <f>IF(AND(D192="",E192=""),"Yes",IF(AND(ISNUMBER(D192),ISNUMBER(E192)),IF(ABS(E192-D192)&lt;=1E-9*MAX(1,ABS(D192)),"Yes","No"),IF(D192=E192,"Yes","No")))</f>
        <v/>
      </c>
    </row>
    <row r="193">
      <c r="A193" s="4" t="inlineStr">
        <is>
          <t>Variance FY26</t>
        </is>
      </c>
      <c r="B193" s="4" t="inlineStr">
        <is>
          <t>PL total budget_cost</t>
        </is>
      </c>
      <c r="D193" s="57" t="n">
        <v>43585708.24047724</v>
      </c>
      <c r="E193" s="58">
        <f>'Variance FY26'!E19</f>
        <v/>
      </c>
      <c r="F193" s="59">
        <f>IF(AND(ISNUMBER(D193),ISNUMBER(E193)),E193-D193,"")</f>
        <v/>
      </c>
      <c r="G193" s="4">
        <f>IF(AND(D193="",E193=""),"Yes",IF(AND(ISNUMBER(D193),ISNUMBER(E193)),IF(ABS(E193-D193)&lt;=1E-9*MAX(1,ABS(D193)),"Yes","No"),IF(D193=E193,"Yes","No")))</f>
        <v/>
      </c>
    </row>
    <row r="194">
      <c r="A194" s="4" t="inlineStr">
        <is>
          <t>Variance FY26</t>
        </is>
      </c>
      <c r="B194" s="4" t="inlineStr">
        <is>
          <t>PL total actual_cost</t>
        </is>
      </c>
      <c r="D194" s="57" t="n">
        <v>46324040.19901729</v>
      </c>
      <c r="E194" s="58">
        <f>'Variance FY26'!F19</f>
        <v/>
      </c>
      <c r="F194" s="59">
        <f>IF(AND(ISNUMBER(D194),ISNUMBER(E194)),E194-D194,"")</f>
        <v/>
      </c>
      <c r="G194" s="4">
        <f>IF(AND(D194="",E194=""),"Yes",IF(AND(ISNUMBER(D194),ISNUMBER(E194)),IF(ABS(E194-D194)&lt;=1E-9*MAX(1,ABS(D194)),"Yes","No"),IF(D194=E194,"Yes","No")))</f>
        <v/>
      </c>
    </row>
    <row r="195">
      <c r="A195" s="4" t="inlineStr">
        <is>
          <t>Drivers FY27</t>
        </is>
      </c>
      <c r="B195" s="4" t="inlineStr">
        <is>
          <t>IT Customer Service starting FTE</t>
        </is>
      </c>
      <c r="D195" s="57" t="n">
        <v>306</v>
      </c>
      <c r="E195" s="58">
        <f>'Drivers FY27'!C5</f>
        <v/>
      </c>
      <c r="F195" s="59">
        <f>IF(AND(ISNUMBER(D195),ISNUMBER(E195)),E195-D195,"")</f>
        <v/>
      </c>
      <c r="G195" s="4">
        <f>IF(AND(D195="",E195=""),"Yes",IF(AND(ISNUMBER(D195),ISNUMBER(E195)),IF(ABS(E195-D195)&lt;=1E-9*MAX(1,ABS(D195)),"Yes","No"),IF(D195=E195,"Yes","No")))</f>
        <v/>
      </c>
    </row>
    <row r="196">
      <c r="A196" s="4" t="inlineStr">
        <is>
          <t>Drivers FY27</t>
        </is>
      </c>
      <c r="B196" s="4" t="inlineStr">
        <is>
          <t>IT Customer Service cost per FTE</t>
        </is>
      </c>
      <c r="D196" s="57" t="n">
        <v>52339.30542457154</v>
      </c>
      <c r="E196" s="58">
        <f>'Drivers FY27'!D5</f>
        <v/>
      </c>
      <c r="F196" s="59">
        <f>IF(AND(ISNUMBER(D196),ISNUMBER(E196)),E196-D196,"")</f>
        <v/>
      </c>
      <c r="G196" s="4">
        <f>IF(AND(D196="",E196=""),"Yes",IF(AND(ISNUMBER(D196),ISNUMBER(E196)),IF(ABS(E196-D196)&lt;=1E-9*MAX(1,ABS(D196)),"Yes","No"),IF(D196=E196,"Yes","No")))</f>
        <v/>
      </c>
    </row>
    <row r="197">
      <c r="A197" s="4" t="inlineStr">
        <is>
          <t>Drivers FY27</t>
        </is>
      </c>
      <c r="B197" s="4" t="inlineStr">
        <is>
          <t>IT Customer Service attrition</t>
        </is>
      </c>
      <c r="D197" s="57" t="n">
        <v>0.2102611838142693</v>
      </c>
      <c r="E197" s="58">
        <f>'Drivers FY27'!G5</f>
        <v/>
      </c>
      <c r="F197" s="59">
        <f>IF(AND(ISNUMBER(D197),ISNUMBER(E197)),E197-D197,"")</f>
        <v/>
      </c>
      <c r="G197" s="4">
        <f>IF(AND(D197="",E197=""),"Yes",IF(AND(ISNUMBER(D197),ISNUMBER(E197)),IF(ABS(E197-D197)&lt;=1E-9*MAX(1,ABS(D197)),"Yes","No"),IF(D197=E197,"Yes","No")))</f>
        <v/>
      </c>
    </row>
    <row r="198">
      <c r="A198" s="4" t="inlineStr">
        <is>
          <t>Drivers FY27</t>
        </is>
      </c>
      <c r="B198" s="4" t="inlineStr">
        <is>
          <t>IT Operations starting FTE</t>
        </is>
      </c>
      <c r="D198" s="57" t="n">
        <v>254.8</v>
      </c>
      <c r="E198" s="58">
        <f>'Drivers FY27'!C6</f>
        <v/>
      </c>
      <c r="F198" s="59">
        <f>IF(AND(ISNUMBER(D198),ISNUMBER(E198)),E198-D198,"")</f>
        <v/>
      </c>
      <c r="G198" s="4">
        <f>IF(AND(D198="",E198=""),"Yes",IF(AND(ISNUMBER(D198),ISNUMBER(E198)),IF(ABS(E198-D198)&lt;=1E-9*MAX(1,ABS(D198)),"Yes","No"),IF(D198=E198,"Yes","No")))</f>
        <v/>
      </c>
    </row>
    <row r="199">
      <c r="A199" s="4" t="inlineStr">
        <is>
          <t>Drivers FY27</t>
        </is>
      </c>
      <c r="B199" s="4" t="inlineStr">
        <is>
          <t>IT Operations cost per FTE</t>
        </is>
      </c>
      <c r="D199" s="57" t="n">
        <v>57429.54346930781</v>
      </c>
      <c r="E199" s="58">
        <f>'Drivers FY27'!D6</f>
        <v/>
      </c>
      <c r="F199" s="59">
        <f>IF(AND(ISNUMBER(D199),ISNUMBER(E199)),E199-D199,"")</f>
        <v/>
      </c>
      <c r="G199" s="4">
        <f>IF(AND(D199="",E199=""),"Yes",IF(AND(ISNUMBER(D199),ISNUMBER(E199)),IF(ABS(E199-D199)&lt;=1E-9*MAX(1,ABS(D199)),"Yes","No"),IF(D199=E199,"Yes","No")))</f>
        <v/>
      </c>
    </row>
    <row r="200">
      <c r="A200" s="4" t="inlineStr">
        <is>
          <t>Drivers FY27</t>
        </is>
      </c>
      <c r="B200" s="4" t="inlineStr">
        <is>
          <t>IT Operations attrition</t>
        </is>
      </c>
      <c r="D200" s="57" t="n">
        <v>0.1368728359019621</v>
      </c>
      <c r="E200" s="58">
        <f>'Drivers FY27'!G6</f>
        <v/>
      </c>
      <c r="F200" s="59">
        <f>IF(AND(ISNUMBER(D200),ISNUMBER(E200)),E200-D200,"")</f>
        <v/>
      </c>
      <c r="G200" s="4">
        <f>IF(AND(D200="",E200=""),"Yes",IF(AND(ISNUMBER(D200),ISNUMBER(E200)),IF(ABS(E200-D200)&lt;=1E-9*MAX(1,ABS(D200)),"Yes","No"),IF(D200=E200,"Yes","No")))</f>
        <v/>
      </c>
    </row>
    <row r="201">
      <c r="A201" s="4" t="inlineStr">
        <is>
          <t>Drivers FY27</t>
        </is>
      </c>
      <c r="B201" s="4" t="inlineStr">
        <is>
          <t>IT Tech starting FTE</t>
        </is>
      </c>
      <c r="D201" s="57" t="n">
        <v>173.8</v>
      </c>
      <c r="E201" s="58">
        <f>'Drivers FY27'!C7</f>
        <v/>
      </c>
      <c r="F201" s="59">
        <f>IF(AND(ISNUMBER(D201),ISNUMBER(E201)),E201-D201,"")</f>
        <v/>
      </c>
      <c r="G201" s="4">
        <f>IF(AND(D201="",E201=""),"Yes",IF(AND(ISNUMBER(D201),ISNUMBER(E201)),IF(ABS(E201-D201)&lt;=1E-9*MAX(1,ABS(D201)),"Yes","No"),IF(D201=E201,"Yes","No")))</f>
        <v/>
      </c>
    </row>
    <row r="202">
      <c r="A202" s="4" t="inlineStr">
        <is>
          <t>Drivers FY27</t>
        </is>
      </c>
      <c r="B202" s="4" t="inlineStr">
        <is>
          <t>IT Tech cost per FTE</t>
        </is>
      </c>
      <c r="D202" s="57" t="n">
        <v>72985.65583320546</v>
      </c>
      <c r="E202" s="58">
        <f>'Drivers FY27'!D7</f>
        <v/>
      </c>
      <c r="F202" s="59">
        <f>IF(AND(ISNUMBER(D202),ISNUMBER(E202)),E202-D202,"")</f>
        <v/>
      </c>
      <c r="G202" s="4">
        <f>IF(AND(D202="",E202=""),"Yes",IF(AND(ISNUMBER(D202),ISNUMBER(E202)),IF(ABS(E202-D202)&lt;=1E-9*MAX(1,ABS(D202)),"Yes","No"),IF(D202=E202,"Yes","No")))</f>
        <v/>
      </c>
    </row>
    <row r="203">
      <c r="A203" s="4" t="inlineStr">
        <is>
          <t>Drivers FY27</t>
        </is>
      </c>
      <c r="B203" s="4" t="inlineStr">
        <is>
          <t>IT Tech attrition</t>
        </is>
      </c>
      <c r="D203" s="57" t="n">
        <v>0.1439815703589941</v>
      </c>
      <c r="E203" s="58">
        <f>'Drivers FY27'!G7</f>
        <v/>
      </c>
      <c r="F203" s="59">
        <f>IF(AND(ISNUMBER(D203),ISNUMBER(E203)),E203-D203,"")</f>
        <v/>
      </c>
      <c r="G203" s="4">
        <f>IF(AND(D203="",E203=""),"Yes",IF(AND(ISNUMBER(D203),ISNUMBER(E203)),IF(ABS(E203-D203)&lt;=1E-9*MAX(1,ABS(D203)),"Yes","No"),IF(D203=E203,"Yes","No")))</f>
        <v/>
      </c>
    </row>
    <row r="204">
      <c r="A204" s="4" t="inlineStr">
        <is>
          <t>Drivers FY27</t>
        </is>
      </c>
      <c r="B204" s="4" t="inlineStr">
        <is>
          <t>IT Sales starting FTE</t>
        </is>
      </c>
      <c r="D204" s="57" t="n">
        <v>121.8</v>
      </c>
      <c r="E204" s="58">
        <f>'Drivers FY27'!C8</f>
        <v/>
      </c>
      <c r="F204" s="59">
        <f>IF(AND(ISNUMBER(D204),ISNUMBER(E204)),E204-D204,"")</f>
        <v/>
      </c>
      <c r="G204" s="4">
        <f>IF(AND(D204="",E204=""),"Yes",IF(AND(ISNUMBER(D204),ISNUMBER(E204)),IF(ABS(E204-D204)&lt;=1E-9*MAX(1,ABS(D204)),"Yes","No"),IF(D204=E204,"Yes","No")))</f>
        <v/>
      </c>
    </row>
    <row r="205">
      <c r="A205" s="4" t="inlineStr">
        <is>
          <t>Drivers FY27</t>
        </is>
      </c>
      <c r="B205" s="4" t="inlineStr">
        <is>
          <t>IT Sales cost per FTE</t>
        </is>
      </c>
      <c r="D205" s="57" t="n">
        <v>58596.55366886516</v>
      </c>
      <c r="E205" s="58">
        <f>'Drivers FY27'!D8</f>
        <v/>
      </c>
      <c r="F205" s="59">
        <f>IF(AND(ISNUMBER(D205),ISNUMBER(E205)),E205-D205,"")</f>
        <v/>
      </c>
      <c r="G205" s="4">
        <f>IF(AND(D205="",E205=""),"Yes",IF(AND(ISNUMBER(D205),ISNUMBER(E205)),IF(ABS(E205-D205)&lt;=1E-9*MAX(1,ABS(D205)),"Yes","No"),IF(D205=E205,"Yes","No")))</f>
        <v/>
      </c>
    </row>
    <row r="206">
      <c r="A206" s="4" t="inlineStr">
        <is>
          <t>Drivers FY27</t>
        </is>
      </c>
      <c r="B206" s="4" t="inlineStr">
        <is>
          <t>IT Sales attrition</t>
        </is>
      </c>
      <c r="D206" s="57" t="n">
        <v>0.1753547843192357</v>
      </c>
      <c r="E206" s="58">
        <f>'Drivers FY27'!G8</f>
        <v/>
      </c>
      <c r="F206" s="59">
        <f>IF(AND(ISNUMBER(D206),ISNUMBER(E206)),E206-D206,"")</f>
        <v/>
      </c>
      <c r="G206" s="4">
        <f>IF(AND(D206="",E206=""),"Yes",IF(AND(ISNUMBER(D206),ISNUMBER(E206)),IF(ABS(E206-D206)&lt;=1E-9*MAX(1,ABS(D206)),"Yes","No"),IF(D206=E206,"Yes","No")))</f>
        <v/>
      </c>
    </row>
    <row r="207">
      <c r="A207" s="4" t="inlineStr">
        <is>
          <t>Drivers FY27</t>
        </is>
      </c>
      <c r="B207" s="4" t="inlineStr">
        <is>
          <t>IT Finance starting FTE</t>
        </is>
      </c>
      <c r="D207" s="57" t="n">
        <v>103.8</v>
      </c>
      <c r="E207" s="58">
        <f>'Drivers FY27'!C9</f>
        <v/>
      </c>
      <c r="F207" s="59">
        <f>IF(AND(ISNUMBER(D207),ISNUMBER(E207)),E207-D207,"")</f>
        <v/>
      </c>
      <c r="G207" s="4">
        <f>IF(AND(D207="",E207=""),"Yes",IF(AND(ISNUMBER(D207),ISNUMBER(E207)),IF(ABS(E207-D207)&lt;=1E-9*MAX(1,ABS(D207)),"Yes","No"),IF(D207=E207,"Yes","No")))</f>
        <v/>
      </c>
    </row>
    <row r="208">
      <c r="A208" s="4" t="inlineStr">
        <is>
          <t>Drivers FY27</t>
        </is>
      </c>
      <c r="B208" s="4" t="inlineStr">
        <is>
          <t>IT Finance cost per FTE</t>
        </is>
      </c>
      <c r="D208" s="57" t="n">
        <v>64959.05776158209</v>
      </c>
      <c r="E208" s="58">
        <f>'Drivers FY27'!D9</f>
        <v/>
      </c>
      <c r="F208" s="59">
        <f>IF(AND(ISNUMBER(D208),ISNUMBER(E208)),E208-D208,"")</f>
        <v/>
      </c>
      <c r="G208" s="4">
        <f>IF(AND(D208="",E208=""),"Yes",IF(AND(ISNUMBER(D208),ISNUMBER(E208)),IF(ABS(E208-D208)&lt;=1E-9*MAX(1,ABS(D208)),"Yes","No"),IF(D208=E208,"Yes","No")))</f>
        <v/>
      </c>
    </row>
    <row r="209">
      <c r="A209" s="4" t="inlineStr">
        <is>
          <t>Drivers FY27</t>
        </is>
      </c>
      <c r="B209" s="4" t="inlineStr">
        <is>
          <t>IT Finance attrition</t>
        </is>
      </c>
      <c r="D209" s="57" t="n">
        <v>0.1467768595041322</v>
      </c>
      <c r="E209" s="58">
        <f>'Drivers FY27'!G9</f>
        <v/>
      </c>
      <c r="F209" s="59">
        <f>IF(AND(ISNUMBER(D209),ISNUMBER(E209)),E209-D209,"")</f>
        <v/>
      </c>
      <c r="G209" s="4">
        <f>IF(AND(D209="",E209=""),"Yes",IF(AND(ISNUMBER(D209),ISNUMBER(E209)),IF(ABS(E209-D209)&lt;=1E-9*MAX(1,ABS(D209)),"Yes","No"),IF(D209=E209,"Yes","No")))</f>
        <v/>
      </c>
    </row>
    <row r="210">
      <c r="A210" s="4" t="inlineStr">
        <is>
          <t>Drivers FY27</t>
        </is>
      </c>
      <c r="B210" s="4" t="inlineStr">
        <is>
          <t>IT HR starting FTE</t>
        </is>
      </c>
      <c r="D210" s="57" t="n">
        <v>75</v>
      </c>
      <c r="E210" s="58">
        <f>'Drivers FY27'!C10</f>
        <v/>
      </c>
      <c r="F210" s="59">
        <f>IF(AND(ISNUMBER(D210),ISNUMBER(E210)),E210-D210,"")</f>
        <v/>
      </c>
      <c r="G210" s="4">
        <f>IF(AND(D210="",E210=""),"Yes",IF(AND(ISNUMBER(D210),ISNUMBER(E210)),IF(ABS(E210-D210)&lt;=1E-9*MAX(1,ABS(D210)),"Yes","No"),IF(D210=E210,"Yes","No")))</f>
        <v/>
      </c>
    </row>
    <row r="211">
      <c r="A211" s="4" t="inlineStr">
        <is>
          <t>Drivers FY27</t>
        </is>
      </c>
      <c r="B211" s="4" t="inlineStr">
        <is>
          <t>IT HR cost per FTE</t>
        </is>
      </c>
      <c r="D211" s="57" t="n">
        <v>56782.9509512</v>
      </c>
      <c r="E211" s="58">
        <f>'Drivers FY27'!D10</f>
        <v/>
      </c>
      <c r="F211" s="59">
        <f>IF(AND(ISNUMBER(D211),ISNUMBER(E211)),E211-D211,"")</f>
        <v/>
      </c>
      <c r="G211" s="4">
        <f>IF(AND(D211="",E211=""),"Yes",IF(AND(ISNUMBER(D211),ISNUMBER(E211)),IF(ABS(E211-D211)&lt;=1E-9*MAX(1,ABS(D211)),"Yes","No"),IF(D211=E211,"Yes","No")))</f>
        <v/>
      </c>
    </row>
    <row r="212">
      <c r="A212" s="4" t="inlineStr">
        <is>
          <t>Drivers FY27</t>
        </is>
      </c>
      <c r="B212" s="4" t="inlineStr">
        <is>
          <t>IT HR attrition</t>
        </is>
      </c>
      <c r="D212" s="57" t="n">
        <v>0.1852019972764412</v>
      </c>
      <c r="E212" s="58">
        <f>'Drivers FY27'!G10</f>
        <v/>
      </c>
      <c r="F212" s="59">
        <f>IF(AND(ISNUMBER(D212),ISNUMBER(E212)),E212-D212,"")</f>
        <v/>
      </c>
      <c r="G212" s="4">
        <f>IF(AND(D212="",E212=""),"Yes",IF(AND(ISNUMBER(D212),ISNUMBER(E212)),IF(ABS(E212-D212)&lt;=1E-9*MAX(1,ABS(D212)),"Yes","No"),IF(D212=E212,"Yes","No")))</f>
        <v/>
      </c>
    </row>
    <row r="213">
      <c r="A213" s="4" t="inlineStr">
        <is>
          <t>Drivers FY27</t>
        </is>
      </c>
      <c r="B213" s="4" t="inlineStr">
        <is>
          <t>PL Customer Service starting FTE</t>
        </is>
      </c>
      <c r="D213" s="57" t="n">
        <v>321.4</v>
      </c>
      <c r="E213" s="58">
        <f>'Drivers FY27'!C11</f>
        <v/>
      </c>
      <c r="F213" s="59">
        <f>IF(AND(ISNUMBER(D213),ISNUMBER(E213)),E213-D213,"")</f>
        <v/>
      </c>
      <c r="G213" s="4">
        <f>IF(AND(D213="",E213=""),"Yes",IF(AND(ISNUMBER(D213),ISNUMBER(E213)),IF(ABS(E213-D213)&lt;=1E-9*MAX(1,ABS(D213)),"Yes","No"),IF(D213=E213,"Yes","No")))</f>
        <v/>
      </c>
    </row>
    <row r="214">
      <c r="A214" s="4" t="inlineStr">
        <is>
          <t>Drivers FY27</t>
        </is>
      </c>
      <c r="B214" s="4" t="inlineStr">
        <is>
          <t>PL Customer Service cost per FTE</t>
        </is>
      </c>
      <c r="D214" s="57" t="n">
        <v>37653.58724795037</v>
      </c>
      <c r="E214" s="58">
        <f>'Drivers FY27'!D11</f>
        <v/>
      </c>
      <c r="F214" s="59">
        <f>IF(AND(ISNUMBER(D214),ISNUMBER(E214)),E214-D214,"")</f>
        <v/>
      </c>
      <c r="G214" s="4">
        <f>IF(AND(D214="",E214=""),"Yes",IF(AND(ISNUMBER(D214),ISNUMBER(E214)),IF(ABS(E214-D214)&lt;=1E-9*MAX(1,ABS(D214)),"Yes","No"),IF(D214=E214,"Yes","No")))</f>
        <v/>
      </c>
    </row>
    <row r="215">
      <c r="A215" s="4" t="inlineStr">
        <is>
          <t>Drivers FY27</t>
        </is>
      </c>
      <c r="B215" s="4" t="inlineStr">
        <is>
          <t>PL Customer Service attrition</t>
        </is>
      </c>
      <c r="D215" s="57" t="n">
        <v>0.2405813533989589</v>
      </c>
      <c r="E215" s="58">
        <f>'Drivers FY27'!G11</f>
        <v/>
      </c>
      <c r="F215" s="59">
        <f>IF(AND(ISNUMBER(D215),ISNUMBER(E215)),E215-D215,"")</f>
        <v/>
      </c>
      <c r="G215" s="4">
        <f>IF(AND(D215="",E215=""),"Yes",IF(AND(ISNUMBER(D215),ISNUMBER(E215)),IF(ABS(E215-D215)&lt;=1E-9*MAX(1,ABS(D215)),"Yes","No"),IF(D215=E215,"Yes","No")))</f>
        <v/>
      </c>
    </row>
    <row r="216">
      <c r="A216" s="4" t="inlineStr">
        <is>
          <t>Drivers FY27</t>
        </is>
      </c>
      <c r="B216" s="4" t="inlineStr">
        <is>
          <t>PL Operations starting FTE</t>
        </is>
      </c>
      <c r="D216" s="57" t="n">
        <v>290.2</v>
      </c>
      <c r="E216" s="58">
        <f>'Drivers FY27'!C12</f>
        <v/>
      </c>
      <c r="F216" s="59">
        <f>IF(AND(ISNUMBER(D216),ISNUMBER(E216)),E216-D216,"")</f>
        <v/>
      </c>
      <c r="G216" s="4">
        <f>IF(AND(D216="",E216=""),"Yes",IF(AND(ISNUMBER(D216),ISNUMBER(E216)),IF(ABS(E216-D216)&lt;=1E-9*MAX(1,ABS(D216)),"Yes","No"),IF(D216=E216,"Yes","No")))</f>
        <v/>
      </c>
    </row>
    <row r="217">
      <c r="A217" s="4" t="inlineStr">
        <is>
          <t>Drivers FY27</t>
        </is>
      </c>
      <c r="B217" s="4" t="inlineStr">
        <is>
          <t>PL Operations cost per FTE</t>
        </is>
      </c>
      <c r="D217" s="57" t="n">
        <v>38938.74994175052</v>
      </c>
      <c r="E217" s="58">
        <f>'Drivers FY27'!D12</f>
        <v/>
      </c>
      <c r="F217" s="59">
        <f>IF(AND(ISNUMBER(D217),ISNUMBER(E217)),E217-D217,"")</f>
        <v/>
      </c>
      <c r="G217" s="4">
        <f>IF(AND(D217="",E217=""),"Yes",IF(AND(ISNUMBER(D217),ISNUMBER(E217)),IF(ABS(E217-D217)&lt;=1E-9*MAX(1,ABS(D217)),"Yes","No"),IF(D217=E217,"Yes","No")))</f>
        <v/>
      </c>
    </row>
    <row r="218">
      <c r="A218" s="4" t="inlineStr">
        <is>
          <t>Drivers FY27</t>
        </is>
      </c>
      <c r="B218" s="4" t="inlineStr">
        <is>
          <t>PL Operations attrition</t>
        </is>
      </c>
      <c r="D218" s="57" t="n">
        <v>0.135014137606032</v>
      </c>
      <c r="E218" s="58">
        <f>'Drivers FY27'!G12</f>
        <v/>
      </c>
      <c r="F218" s="59">
        <f>IF(AND(ISNUMBER(D218),ISNUMBER(E218)),E218-D218,"")</f>
        <v/>
      </c>
      <c r="G218" s="4">
        <f>IF(AND(D218="",E218=""),"Yes",IF(AND(ISNUMBER(D218),ISNUMBER(E218)),IF(ABS(E218-D218)&lt;=1E-9*MAX(1,ABS(D218)),"Yes","No"),IF(D218=E218,"Yes","No")))</f>
        <v/>
      </c>
    </row>
    <row r="219">
      <c r="A219" s="4" t="inlineStr">
        <is>
          <t>Drivers FY27</t>
        </is>
      </c>
      <c r="B219" s="4" t="inlineStr">
        <is>
          <t>PL Tech starting FTE</t>
        </is>
      </c>
      <c r="D219" s="57" t="n">
        <v>191.2</v>
      </c>
      <c r="E219" s="58">
        <f>'Drivers FY27'!C13</f>
        <v/>
      </c>
      <c r="F219" s="59">
        <f>IF(AND(ISNUMBER(D219),ISNUMBER(E219)),E219-D219,"")</f>
        <v/>
      </c>
      <c r="G219" s="4">
        <f>IF(AND(D219="",E219=""),"Yes",IF(AND(ISNUMBER(D219),ISNUMBER(E219)),IF(ABS(E219-D219)&lt;=1E-9*MAX(1,ABS(D219)),"Yes","No"),IF(D219=E219,"Yes","No")))</f>
        <v/>
      </c>
    </row>
    <row r="220">
      <c r="A220" s="4" t="inlineStr">
        <is>
          <t>Drivers FY27</t>
        </is>
      </c>
      <c r="B220" s="4" t="inlineStr">
        <is>
          <t>PL Tech cost per FTE</t>
        </is>
      </c>
      <c r="D220" s="57" t="n">
        <v>53439.98218442144</v>
      </c>
      <c r="E220" s="58">
        <f>'Drivers FY27'!D13</f>
        <v/>
      </c>
      <c r="F220" s="59">
        <f>IF(AND(ISNUMBER(D220),ISNUMBER(E220)),E220-D220,"")</f>
        <v/>
      </c>
      <c r="G220" s="4">
        <f>IF(AND(D220="",E220=""),"Yes",IF(AND(ISNUMBER(D220),ISNUMBER(E220)),IF(ABS(E220-D220)&lt;=1E-9*MAX(1,ABS(D220)),"Yes","No"),IF(D220=E220,"Yes","No")))</f>
        <v/>
      </c>
    </row>
    <row r="221">
      <c r="A221" s="4" t="inlineStr">
        <is>
          <t>Drivers FY27</t>
        </is>
      </c>
      <c r="B221" s="4" t="inlineStr">
        <is>
          <t>PL Tech attrition</t>
        </is>
      </c>
      <c r="D221" s="57" t="n">
        <v>0.1612156027054572</v>
      </c>
      <c r="E221" s="58">
        <f>'Drivers FY27'!G13</f>
        <v/>
      </c>
      <c r="F221" s="59">
        <f>IF(AND(ISNUMBER(D221),ISNUMBER(E221)),E221-D221,"")</f>
        <v/>
      </c>
      <c r="G221" s="4">
        <f>IF(AND(D221="",E221=""),"Yes",IF(AND(ISNUMBER(D221),ISNUMBER(E221)),IF(ABS(E221-D221)&lt;=1E-9*MAX(1,ABS(D221)),"Yes","No"),IF(D221=E221,"Yes","No")))</f>
        <v/>
      </c>
    </row>
    <row r="222">
      <c r="A222" s="4" t="inlineStr">
        <is>
          <t>Drivers FY27</t>
        </is>
      </c>
      <c r="B222" s="4" t="inlineStr">
        <is>
          <t>PL Sales starting FTE</t>
        </is>
      </c>
      <c r="D222" s="57" t="n">
        <v>143.6</v>
      </c>
      <c r="E222" s="58">
        <f>'Drivers FY27'!C14</f>
        <v/>
      </c>
      <c r="F222" s="59">
        <f>IF(AND(ISNUMBER(D222),ISNUMBER(E222)),E222-D222,"")</f>
        <v/>
      </c>
      <c r="G222" s="4">
        <f>IF(AND(D222="",E222=""),"Yes",IF(AND(ISNUMBER(D222),ISNUMBER(E222)),IF(ABS(E222-D222)&lt;=1E-9*MAX(1,ABS(D222)),"Yes","No"),IF(D222=E222,"Yes","No")))</f>
        <v/>
      </c>
    </row>
    <row r="223">
      <c r="A223" s="4" t="inlineStr">
        <is>
          <t>Drivers FY27</t>
        </is>
      </c>
      <c r="B223" s="4" t="inlineStr">
        <is>
          <t>PL Sales cost per FTE</t>
        </is>
      </c>
      <c r="D223" s="57" t="n">
        <v>40269.51742730241</v>
      </c>
      <c r="E223" s="58">
        <f>'Drivers FY27'!D14</f>
        <v/>
      </c>
      <c r="F223" s="59">
        <f>IF(AND(ISNUMBER(D223),ISNUMBER(E223)),E223-D223,"")</f>
        <v/>
      </c>
      <c r="G223" s="4">
        <f>IF(AND(D223="",E223=""),"Yes",IF(AND(ISNUMBER(D223),ISNUMBER(E223)),IF(ABS(E223-D223)&lt;=1E-9*MAX(1,ABS(D223)),"Yes","No"),IF(D223=E223,"Yes","No")))</f>
        <v/>
      </c>
    </row>
    <row r="224">
      <c r="A224" s="4" t="inlineStr">
        <is>
          <t>Drivers FY27</t>
        </is>
      </c>
      <c r="B224" s="4" t="inlineStr">
        <is>
          <t>PL Sales attrition</t>
        </is>
      </c>
      <c r="D224" s="57" t="n">
        <v>0.1780499293452661</v>
      </c>
      <c r="E224" s="58">
        <f>'Drivers FY27'!G14</f>
        <v/>
      </c>
      <c r="F224" s="59">
        <f>IF(AND(ISNUMBER(D224),ISNUMBER(E224)),E224-D224,"")</f>
        <v/>
      </c>
      <c r="G224" s="4">
        <f>IF(AND(D224="",E224=""),"Yes",IF(AND(ISNUMBER(D224),ISNUMBER(E224)),IF(ABS(E224-D224)&lt;=1E-9*MAX(1,ABS(D224)),"Yes","No"),IF(D224=E224,"Yes","No")))</f>
        <v/>
      </c>
    </row>
    <row r="225">
      <c r="A225" s="4" t="inlineStr">
        <is>
          <t>Drivers FY27</t>
        </is>
      </c>
      <c r="B225" s="4" t="inlineStr">
        <is>
          <t>PL Finance starting FTE</t>
        </is>
      </c>
      <c r="D225" s="57" t="n">
        <v>103</v>
      </c>
      <c r="E225" s="58">
        <f>'Drivers FY27'!C15</f>
        <v/>
      </c>
      <c r="F225" s="59">
        <f>IF(AND(ISNUMBER(D225),ISNUMBER(E225)),E225-D225,"")</f>
        <v/>
      </c>
      <c r="G225" s="4">
        <f>IF(AND(D225="",E225=""),"Yes",IF(AND(ISNUMBER(D225),ISNUMBER(E225)),IF(ABS(E225-D225)&lt;=1E-9*MAX(1,ABS(D225)),"Yes","No"),IF(D225=E225,"Yes","No")))</f>
        <v/>
      </c>
    </row>
    <row r="226">
      <c r="A226" s="4" t="inlineStr">
        <is>
          <t>Drivers FY27</t>
        </is>
      </c>
      <c r="B226" s="4" t="inlineStr">
        <is>
          <t>PL Finance cost per FTE</t>
        </is>
      </c>
      <c r="D226" s="57" t="n">
        <v>45727.42564888715</v>
      </c>
      <c r="E226" s="58">
        <f>'Drivers FY27'!D15</f>
        <v/>
      </c>
      <c r="F226" s="59">
        <f>IF(AND(ISNUMBER(D226),ISNUMBER(E226)),E226-D226,"")</f>
        <v/>
      </c>
      <c r="G226" s="4">
        <f>IF(AND(D226="",E226=""),"Yes",IF(AND(ISNUMBER(D226),ISNUMBER(E226)),IF(ABS(E226-D226)&lt;=1E-9*MAX(1,ABS(D226)),"Yes","No"),IF(D226=E226,"Yes","No")))</f>
        <v/>
      </c>
    </row>
    <row r="227">
      <c r="A227" s="4" t="inlineStr">
        <is>
          <t>Drivers FY27</t>
        </is>
      </c>
      <c r="B227" s="4" t="inlineStr">
        <is>
          <t>PL Finance attrition</t>
        </is>
      </c>
      <c r="D227" s="57" t="n">
        <v>0.2083739045764362</v>
      </c>
      <c r="E227" s="58">
        <f>'Drivers FY27'!G15</f>
        <v/>
      </c>
      <c r="F227" s="59">
        <f>IF(AND(ISNUMBER(D227),ISNUMBER(E227)),E227-D227,"")</f>
        <v/>
      </c>
      <c r="G227" s="4">
        <f>IF(AND(D227="",E227=""),"Yes",IF(AND(ISNUMBER(D227),ISNUMBER(E227)),IF(ABS(E227-D227)&lt;=1E-9*MAX(1,ABS(D227)),"Yes","No"),IF(D227=E227,"Yes","No")))</f>
        <v/>
      </c>
    </row>
    <row r="228">
      <c r="A228" s="4" t="inlineStr">
        <is>
          <t>Drivers FY27</t>
        </is>
      </c>
      <c r="B228" s="4" t="inlineStr">
        <is>
          <t>PL HR starting FTE</t>
        </is>
      </c>
      <c r="D228" s="57" t="n">
        <v>87.2</v>
      </c>
      <c r="E228" s="58">
        <f>'Drivers FY27'!C16</f>
        <v/>
      </c>
      <c r="F228" s="59">
        <f>IF(AND(ISNUMBER(D228),ISNUMBER(E228)),E228-D228,"")</f>
        <v/>
      </c>
      <c r="G228" s="4">
        <f>IF(AND(D228="",E228=""),"Yes",IF(AND(ISNUMBER(D228),ISNUMBER(E228)),IF(ABS(E228-D228)&lt;=1E-9*MAX(1,ABS(D228)),"Yes","No"),IF(D228=E228,"Yes","No")))</f>
        <v/>
      </c>
    </row>
    <row r="229">
      <c r="A229" s="4" t="inlineStr">
        <is>
          <t>Drivers FY27</t>
        </is>
      </c>
      <c r="B229" s="4" t="inlineStr">
        <is>
          <t>PL HR cost per FTE</t>
        </is>
      </c>
      <c r="D229" s="57" t="n">
        <v>38016.85197543864</v>
      </c>
      <c r="E229" s="58">
        <f>'Drivers FY27'!D16</f>
        <v/>
      </c>
      <c r="F229" s="59">
        <f>IF(AND(ISNUMBER(D229),ISNUMBER(E229)),E229-D229,"")</f>
        <v/>
      </c>
      <c r="G229" s="4">
        <f>IF(AND(D229="",E229=""),"Yes",IF(AND(ISNUMBER(D229),ISNUMBER(E229)),IF(ABS(E229-D229)&lt;=1E-9*MAX(1,ABS(D229)),"Yes","No"),IF(D229=E229,"Yes","No")))</f>
        <v/>
      </c>
    </row>
    <row r="230">
      <c r="A230" s="4" t="inlineStr">
        <is>
          <t>Drivers FY27</t>
        </is>
      </c>
      <c r="B230" s="4" t="inlineStr">
        <is>
          <t>PL HR attrition</t>
        </is>
      </c>
      <c r="D230" s="57" t="n">
        <v>0.1357745319893026</v>
      </c>
      <c r="E230" s="58">
        <f>'Drivers FY27'!G16</f>
        <v/>
      </c>
      <c r="F230" s="59">
        <f>IF(AND(ISNUMBER(D230),ISNUMBER(E230)),E230-D230,"")</f>
        <v/>
      </c>
      <c r="G230" s="4">
        <f>IF(AND(D230="",E230=""),"Yes",IF(AND(ISNUMBER(D230),ISNUMBER(E230)),IF(ABS(E230-D230)&lt;=1E-9*MAX(1,ABS(D230)),"Yes","No"),IF(D230=E230,"Yes","No")))</f>
        <v/>
      </c>
    </row>
    <row r="231">
      <c r="A231" s="4" t="inlineStr">
        <is>
          <t>FY27 Base</t>
        </is>
      </c>
      <c r="B231" s="4" t="inlineStr">
        <is>
          <t>IT Customer Service month 1 FTE</t>
        </is>
      </c>
      <c r="D231" s="57" t="n">
        <v>305.9738339812736</v>
      </c>
      <c r="E231" s="58">
        <f>'FY27 Base'!E7</f>
        <v/>
      </c>
      <c r="F231" s="59">
        <f>IF(AND(ISNUMBER(D231),ISNUMBER(E231)),E231-D231,"")</f>
        <v/>
      </c>
      <c r="G231" s="4">
        <f>IF(AND(D231="",E231=""),"Yes",IF(AND(ISNUMBER(D231),ISNUMBER(E231)),IF(ABS(E231-D231)&lt;=1E-9*MAX(1,ABS(D231)),"Yes","No"),IF(D231=E231,"Yes","No")))</f>
        <v/>
      </c>
    </row>
    <row r="232">
      <c r="A232" s="4" t="inlineStr">
        <is>
          <t>FY27 Base</t>
        </is>
      </c>
      <c r="B232" s="4" t="inlineStr">
        <is>
          <t>IT Customer Service month 7 FTE</t>
        </is>
      </c>
      <c r="D232" s="57" t="n">
        <v>305.8221994777913</v>
      </c>
      <c r="E232" s="58">
        <f>'FY27 Base'!K7</f>
        <v/>
      </c>
      <c r="F232" s="59">
        <f>IF(AND(ISNUMBER(D232),ISNUMBER(E232)),E232-D232,"")</f>
        <v/>
      </c>
      <c r="G232" s="4">
        <f>IF(AND(D232="",E232=""),"Yes",IF(AND(ISNUMBER(D232),ISNUMBER(E232)),IF(ABS(E232-D232)&lt;=1E-9*MAX(1,ABS(D232)),"Yes","No"),IF(D232=E232,"Yes","No")))</f>
        <v/>
      </c>
    </row>
    <row r="233">
      <c r="A233" s="4" t="inlineStr">
        <is>
          <t>FY27 Base</t>
        </is>
      </c>
      <c r="B233" s="4" t="inlineStr">
        <is>
          <t>IT Customer Service month 12 FTE</t>
        </is>
      </c>
      <c r="D233" s="57" t="n">
        <v>305.697314294121</v>
      </c>
      <c r="E233" s="58">
        <f>'FY27 Base'!P7</f>
        <v/>
      </c>
      <c r="F233" s="59">
        <f>IF(AND(ISNUMBER(D233),ISNUMBER(E233)),E233-D233,"")</f>
        <v/>
      </c>
      <c r="G233" s="4">
        <f>IF(AND(D233="",E233=""),"Yes",IF(AND(ISNUMBER(D233),ISNUMBER(E233)),IF(ABS(E233-D233)&lt;=1E-9*MAX(1,ABS(D233)),"Yes","No"),IF(D233=E233,"Yes","No")))</f>
        <v/>
      </c>
    </row>
    <row r="234">
      <c r="A234" s="4" t="inlineStr">
        <is>
          <t>FY27 Base</t>
        </is>
      </c>
      <c r="B234" s="4" t="inlineStr">
        <is>
          <t>IT Customer Service payroll cost</t>
        </is>
      </c>
      <c r="D234" s="57" t="n">
        <v>16207233.59653699</v>
      </c>
      <c r="E234" s="58">
        <f>'FY27 Base'!Q10</f>
        <v/>
      </c>
      <c r="F234" s="59">
        <f>IF(AND(ISNUMBER(D234),ISNUMBER(E234)),E234-D234,"")</f>
        <v/>
      </c>
      <c r="G234" s="4">
        <f>IF(AND(D234="",E234=""),"Yes",IF(AND(ISNUMBER(D234),ISNUMBER(E234)),IF(ABS(E234-D234)&lt;=1E-9*MAX(1,ABS(D234)),"Yes","No"),IF(D234=E234,"Yes","No")))</f>
        <v/>
      </c>
    </row>
    <row r="235">
      <c r="A235" s="4" t="inlineStr">
        <is>
          <t>FY27 Base</t>
        </is>
      </c>
      <c r="B235" s="4" t="inlineStr">
        <is>
          <t>IT Customer Service hires</t>
        </is>
      </c>
      <c r="D235" s="57" t="n">
        <v>64.00785306793392</v>
      </c>
      <c r="E235" s="58">
        <f>'FY27 Base'!Q9</f>
        <v/>
      </c>
      <c r="F235" s="59">
        <f>IF(AND(ISNUMBER(D235),ISNUMBER(E235)),E235-D235,"")</f>
        <v/>
      </c>
      <c r="G235" s="4">
        <f>IF(AND(D235="",E235=""),"Yes",IF(AND(ISNUMBER(D235),ISNUMBER(E235)),IF(ABS(E235-D235)&lt;=1E-9*MAX(1,ABS(D235)),"Yes","No"),IF(D235=E235,"Yes","No")))</f>
        <v/>
      </c>
    </row>
    <row r="236">
      <c r="A236" s="4" t="inlineStr">
        <is>
          <t>FY27 Base</t>
        </is>
      </c>
      <c r="B236" s="4" t="inlineStr">
        <is>
          <t>IT Operations month 1 FTE</t>
        </is>
      </c>
      <c r="D236" s="57" t="n">
        <v>254.5093733451015</v>
      </c>
      <c r="E236" s="58">
        <f>'FY27 Base'!E12</f>
        <v/>
      </c>
      <c r="F236" s="59">
        <f>IF(AND(ISNUMBER(D236),ISNUMBER(E236)),E236-D236,"")</f>
        <v/>
      </c>
      <c r="G236" s="4">
        <f>IF(AND(D236="",E236=""),"Yes",IF(AND(ISNUMBER(D236),ISNUMBER(E236)),IF(ABS(E236-D236)&lt;=1E-9*MAX(1,ABS(D236)),"Yes","No"),IF(D236=E236,"Yes","No")))</f>
        <v/>
      </c>
    </row>
    <row r="237">
      <c r="A237" s="4" t="inlineStr">
        <is>
          <t>FY27 Base</t>
        </is>
      </c>
      <c r="B237" s="4" t="inlineStr">
        <is>
          <t>IT Operations month 7 FTE</t>
        </is>
      </c>
      <c r="D237" s="57" t="n">
        <v>252.8047280997903</v>
      </c>
      <c r="E237" s="58">
        <f>'FY27 Base'!K12</f>
        <v/>
      </c>
      <c r="F237" s="59">
        <f>IF(AND(ISNUMBER(D237),ISNUMBER(E237)),E237-D237,"")</f>
        <v/>
      </c>
      <c r="G237" s="4">
        <f>IF(AND(D237="",E237=""),"Yes",IF(AND(ISNUMBER(D237),ISNUMBER(E237)),IF(ABS(E237-D237)&lt;=1E-9*MAX(1,ABS(D237)),"Yes","No"),IF(D237=E237,"Yes","No")))</f>
        <v/>
      </c>
    </row>
    <row r="238">
      <c r="A238" s="4" t="inlineStr">
        <is>
          <t>FY27 Base</t>
        </is>
      </c>
      <c r="B238" s="4" t="inlineStr">
        <is>
          <t>IT Operations month 12 FTE</t>
        </is>
      </c>
      <c r="D238" s="57" t="n">
        <v>251.3951809029631</v>
      </c>
      <c r="E238" s="58">
        <f>'FY27 Base'!P12</f>
        <v/>
      </c>
      <c r="F238" s="59">
        <f>IF(AND(ISNUMBER(D238),ISNUMBER(E238)),E238-D238,"")</f>
        <v/>
      </c>
      <c r="G238" s="4">
        <f>IF(AND(D238="",E238=""),"Yes",IF(AND(ISNUMBER(D238),ISNUMBER(E238)),IF(ABS(E238-D238)&lt;=1E-9*MAX(1,ABS(D238)),"Yes","No"),IF(D238=E238,"Yes","No")))</f>
        <v/>
      </c>
    </row>
    <row r="239">
      <c r="A239" s="4" t="inlineStr">
        <is>
          <t>FY27 Base</t>
        </is>
      </c>
      <c r="B239" s="4" t="inlineStr">
        <is>
          <t>IT Operations payroll cost</t>
        </is>
      </c>
      <c r="D239" s="57" t="n">
        <v>14707675.17382125</v>
      </c>
      <c r="E239" s="58">
        <f>'FY27 Base'!Q15</f>
        <v/>
      </c>
      <c r="F239" s="59">
        <f>IF(AND(ISNUMBER(D239),ISNUMBER(E239)),E239-D239,"")</f>
        <v/>
      </c>
      <c r="G239" s="4">
        <f>IF(AND(D239="",E239=""),"Yes",IF(AND(ISNUMBER(D239),ISNUMBER(E239)),IF(ABS(E239-D239)&lt;=1E-9*MAX(1,ABS(D239)),"Yes","No"),IF(D239=E239,"Yes","No")))</f>
        <v/>
      </c>
    </row>
    <row r="240">
      <c r="A240" s="4" t="inlineStr">
        <is>
          <t>FY27 Base</t>
        </is>
      </c>
      <c r="B240" s="4" t="inlineStr">
        <is>
          <t>IT Operations hires</t>
        </is>
      </c>
      <c r="D240" s="57" t="n">
        <v>31.25575656871201</v>
      </c>
      <c r="E240" s="58">
        <f>'FY27 Base'!Q14</f>
        <v/>
      </c>
      <c r="F240" s="59">
        <f>IF(AND(ISNUMBER(D240),ISNUMBER(E240)),E240-D240,"")</f>
        <v/>
      </c>
      <c r="G240" s="4">
        <f>IF(AND(D240="",E240=""),"Yes",IF(AND(ISNUMBER(D240),ISNUMBER(E240)),IF(ABS(E240-D240)&lt;=1E-9*MAX(1,ABS(D240)),"Yes","No"),IF(D240=E240,"Yes","No")))</f>
        <v/>
      </c>
    </row>
    <row r="241">
      <c r="A241" s="4" t="inlineStr">
        <is>
          <t>FY27 Base</t>
        </is>
      </c>
      <c r="B241" s="4" t="inlineStr">
        <is>
          <t>IT Tech month 1 FTE</t>
        </is>
      </c>
      <c r="D241" s="57" t="n">
        <v>174.3156333589301</v>
      </c>
      <c r="E241" s="58">
        <f>'FY27 Base'!E17</f>
        <v/>
      </c>
      <c r="F241" s="59">
        <f>IF(AND(ISNUMBER(D241),ISNUMBER(E241)),E241-D241,"")</f>
        <v/>
      </c>
      <c r="G241" s="4">
        <f>IF(AND(D241="",E241=""),"Yes",IF(AND(ISNUMBER(D241),ISNUMBER(E241)),IF(ABS(E241-D241)&lt;=1E-9*MAX(1,ABS(D241)),"Yes","No"),IF(D241=E241,"Yes","No")))</f>
        <v/>
      </c>
    </row>
    <row r="242">
      <c r="A242" s="4" t="inlineStr">
        <is>
          <t>FY27 Base</t>
        </is>
      </c>
      <c r="B242" s="4" t="inlineStr">
        <is>
          <t>IT Tech month 7 FTE</t>
        </is>
      </c>
      <c r="D242" s="57" t="n">
        <v>177.3364949228232</v>
      </c>
      <c r="E242" s="58">
        <f>'FY27 Base'!K17</f>
        <v/>
      </c>
      <c r="F242" s="59">
        <f>IF(AND(ISNUMBER(D242),ISNUMBER(E242)),E242-D242,"")</f>
        <v/>
      </c>
      <c r="G242" s="4">
        <f>IF(AND(D242="",E242=""),"Yes",IF(AND(ISNUMBER(D242),ISNUMBER(E242)),IF(ABS(E242-D242)&lt;=1E-9*MAX(1,ABS(D242)),"Yes","No"),IF(D242=E242,"Yes","No")))</f>
        <v/>
      </c>
    </row>
    <row r="243">
      <c r="A243" s="4" t="inlineStr">
        <is>
          <t>FY27 Base</t>
        </is>
      </c>
      <c r="B243" s="4" t="inlineStr">
        <is>
          <t>IT Tech month 12 FTE</t>
        </is>
      </c>
      <c r="D243" s="57" t="n">
        <v>179.8334246242796</v>
      </c>
      <c r="E243" s="58">
        <f>'FY27 Base'!P17</f>
        <v/>
      </c>
      <c r="F243" s="59">
        <f>IF(AND(ISNUMBER(D243),ISNUMBER(E243)),E243-D243,"")</f>
        <v/>
      </c>
      <c r="G243" s="4">
        <f>IF(AND(D243="",E243=""),"Yes",IF(AND(ISNUMBER(D243),ISNUMBER(E243)),IF(ABS(E243-D243)&lt;=1E-9*MAX(1,ABS(D243)),"Yes","No"),IF(D243=E243,"Yes","No")))</f>
        <v/>
      </c>
    </row>
    <row r="244">
      <c r="A244" s="4" t="inlineStr">
        <is>
          <t>FY27 Base</t>
        </is>
      </c>
      <c r="B244" s="4" t="inlineStr">
        <is>
          <t>IT Tech payroll cost</t>
        </is>
      </c>
      <c r="D244" s="57" t="n">
        <v>13087379.54083129</v>
      </c>
      <c r="E244" s="58">
        <f>'FY27 Base'!Q20</f>
        <v/>
      </c>
      <c r="F244" s="59">
        <f>IF(AND(ISNUMBER(D244),ISNUMBER(E244)),E244-D244,"")</f>
        <v/>
      </c>
      <c r="G244" s="4">
        <f>IF(AND(D244="",E244=""),"Yes",IF(AND(ISNUMBER(D244),ISNUMBER(E244)),IF(ABS(E244-D244)&lt;=1E-9*MAX(1,ABS(D244)),"Yes","No"),IF(D244=E244,"Yes","No")))</f>
        <v/>
      </c>
    </row>
    <row r="245">
      <c r="A245" s="4" t="inlineStr">
        <is>
          <t>FY27 Base</t>
        </is>
      </c>
      <c r="B245" s="4" t="inlineStr">
        <is>
          <t>IT Tech hires</t>
        </is>
      </c>
      <c r="D245" s="57" t="n">
        <v>31.45758904828538</v>
      </c>
      <c r="E245" s="58">
        <f>'FY27 Base'!Q19</f>
        <v/>
      </c>
      <c r="F245" s="59">
        <f>IF(AND(ISNUMBER(D245),ISNUMBER(E245)),E245-D245,"")</f>
        <v/>
      </c>
      <c r="G245" s="4">
        <f>IF(AND(D245="",E245=""),"Yes",IF(AND(ISNUMBER(D245),ISNUMBER(E245)),IF(ABS(E245-D245)&lt;=1E-9*MAX(1,ABS(D245)),"Yes","No"),IF(D245=E245,"Yes","No")))</f>
        <v/>
      </c>
    </row>
    <row r="246">
      <c r="A246" s="4" t="inlineStr">
        <is>
          <t>FY27 Base</t>
        </is>
      </c>
      <c r="B246" s="4" t="inlineStr">
        <is>
          <t>IT Sales month 1 FTE</t>
        </is>
      </c>
      <c r="D246" s="57" t="n">
        <v>121.926514893916</v>
      </c>
      <c r="E246" s="58">
        <f>'FY27 Base'!E22</f>
        <v/>
      </c>
      <c r="F246" s="59">
        <f>IF(AND(ISNUMBER(D246),ISNUMBER(E246)),E246-D246,"")</f>
        <v/>
      </c>
      <c r="G246" s="4">
        <f>IF(AND(D246="",E246=""),"Yes",IF(AND(ISNUMBER(D246),ISNUMBER(E246)),IF(ABS(E246-D246)&lt;=1E-9*MAX(1,ABS(D246)),"Yes","No"),IF(D246=E246,"Yes","No")))</f>
        <v/>
      </c>
    </row>
    <row r="247">
      <c r="A247" s="4" t="inlineStr">
        <is>
          <t>FY27 Base</t>
        </is>
      </c>
      <c r="B247" s="4" t="inlineStr">
        <is>
          <t>IT Sales month 7 FTE</t>
        </is>
      </c>
      <c r="D247" s="57" t="n">
        <v>122.663892025178</v>
      </c>
      <c r="E247" s="58">
        <f>'FY27 Base'!K22</f>
        <v/>
      </c>
      <c r="F247" s="59">
        <f>IF(AND(ISNUMBER(D247),ISNUMBER(E247)),E247-D247,"")</f>
        <v/>
      </c>
      <c r="G247" s="4">
        <f>IF(AND(D247="",E247=""),"Yes",IF(AND(ISNUMBER(D247),ISNUMBER(E247)),IF(ABS(E247-D247)&lt;=1E-9*MAX(1,ABS(D247)),"Yes","No"),IF(D247=E247,"Yes","No")))</f>
        <v/>
      </c>
    </row>
    <row r="248">
      <c r="A248" s="4" t="inlineStr">
        <is>
          <t>FY27 Base</t>
        </is>
      </c>
      <c r="B248" s="4" t="inlineStr">
        <is>
          <t>IT Sales month 12 FTE</t>
        </is>
      </c>
      <c r="D248" s="57" t="n">
        <v>123.2723354859337</v>
      </c>
      <c r="E248" s="58">
        <f>'FY27 Base'!P22</f>
        <v/>
      </c>
      <c r="F248" s="59">
        <f>IF(AND(ISNUMBER(D248),ISNUMBER(E248)),E248-D248,"")</f>
        <v/>
      </c>
      <c r="G248" s="4">
        <f>IF(AND(D248="",E248=""),"Yes",IF(AND(ISNUMBER(D248),ISNUMBER(E248)),IF(ABS(E248-D248)&lt;=1E-9*MAX(1,ABS(D248)),"Yes","No"),IF(D248=E248,"Yes","No")))</f>
        <v/>
      </c>
    </row>
    <row r="249">
      <c r="A249" s="4" t="inlineStr">
        <is>
          <t>FY27 Base</t>
        </is>
      </c>
      <c r="B249" s="4" t="inlineStr">
        <is>
          <t>IT Sales payroll cost</t>
        </is>
      </c>
      <c r="D249" s="57" t="n">
        <v>7274103.499222547</v>
      </c>
      <c r="E249" s="58">
        <f>'FY27 Base'!Q25</f>
        <v/>
      </c>
      <c r="F249" s="59">
        <f>IF(AND(ISNUMBER(D249),ISNUMBER(E249)),E249-D249,"")</f>
        <v/>
      </c>
      <c r="G249" s="4">
        <f>IF(AND(D249="",E249=""),"Yes",IF(AND(ISNUMBER(D249),ISNUMBER(E249)),IF(ABS(E249-D249)&lt;=1E-9*MAX(1,ABS(D249)),"Yes","No"),IF(D249=E249,"Yes","No")))</f>
        <v/>
      </c>
    </row>
    <row r="250">
      <c r="A250" s="4" t="inlineStr">
        <is>
          <t>FY27 Base</t>
        </is>
      </c>
      <c r="B250" s="4" t="inlineStr">
        <is>
          <t>IT Sales hires</t>
        </is>
      </c>
      <c r="D250" s="57" t="n">
        <v>22.94960711996984</v>
      </c>
      <c r="E250" s="58">
        <f>'FY27 Base'!Q24</f>
        <v/>
      </c>
      <c r="F250" s="59">
        <f>IF(AND(ISNUMBER(D250),ISNUMBER(E250)),E250-D250,"")</f>
        <v/>
      </c>
      <c r="G250" s="4">
        <f>IF(AND(D250="",E250=""),"Yes",IF(AND(ISNUMBER(D250),ISNUMBER(E250)),IF(ABS(E250-D250)&lt;=1E-9*MAX(1,ABS(D250)),"Yes","No"),IF(D250=E250,"Yes","No")))</f>
        <v/>
      </c>
    </row>
    <row r="251">
      <c r="A251" s="4" t="inlineStr">
        <is>
          <t>FY27 Base</t>
        </is>
      </c>
      <c r="B251" s="4" t="inlineStr">
        <is>
          <t>IT Finance month 1 FTE</t>
        </is>
      </c>
      <c r="D251" s="57" t="n">
        <v>103.6730380165289</v>
      </c>
      <c r="E251" s="58">
        <f>'FY27 Base'!E27</f>
        <v/>
      </c>
      <c r="F251" s="59">
        <f>IF(AND(ISNUMBER(D251),ISNUMBER(E251)),E251-D251,"")</f>
        <v/>
      </c>
      <c r="G251" s="4">
        <f>IF(AND(D251="",E251=""),"Yes",IF(AND(ISNUMBER(D251),ISNUMBER(E251)),IF(ABS(E251-D251)&lt;=1E-9*MAX(1,ABS(D251)),"Yes","No"),IF(D251=E251,"Yes","No")))</f>
        <v/>
      </c>
    </row>
    <row r="252">
      <c r="A252" s="4" t="inlineStr">
        <is>
          <t>FY27 Base</t>
        </is>
      </c>
      <c r="B252" s="4" t="inlineStr">
        <is>
          <t>IT Finance month 7 FTE</t>
        </is>
      </c>
      <c r="D252" s="57" t="n">
        <v>102.9295678518812</v>
      </c>
      <c r="E252" s="58">
        <f>'FY27 Base'!K27</f>
        <v/>
      </c>
      <c r="F252" s="59">
        <f>IF(AND(ISNUMBER(D252),ISNUMBER(E252)),E252-D252,"")</f>
        <v/>
      </c>
      <c r="G252" s="4">
        <f>IF(AND(D252="",E252=""),"Yes",IF(AND(ISNUMBER(D252),ISNUMBER(E252)),IF(ABS(E252-D252)&lt;=1E-9*MAX(1,ABS(D252)),"Yes","No"),IF(D252=E252,"Yes","No")))</f>
        <v/>
      </c>
    </row>
    <row r="253">
      <c r="A253" s="4" t="inlineStr">
        <is>
          <t>FY27 Base</t>
        </is>
      </c>
      <c r="B253" s="4" t="inlineStr">
        <is>
          <t>IT Finance month 12 FTE</t>
        </is>
      </c>
      <c r="D253" s="57" t="n">
        <v>102.315138041996</v>
      </c>
      <c r="E253" s="58">
        <f>'FY27 Base'!P27</f>
        <v/>
      </c>
      <c r="F253" s="59">
        <f>IF(AND(ISNUMBER(D253),ISNUMBER(E253)),E253-D253,"")</f>
        <v/>
      </c>
      <c r="G253" s="4">
        <f>IF(AND(D253="",E253=""),"Yes",IF(AND(ISNUMBER(D253),ISNUMBER(E253)),IF(ABS(E253-D253)&lt;=1E-9*MAX(1,ABS(D253)),"Yes","No"),IF(D253=E253,"Yes","No")))</f>
        <v/>
      </c>
    </row>
    <row r="254">
      <c r="A254" s="4" t="inlineStr">
        <is>
          <t>FY27 Base</t>
        </is>
      </c>
      <c r="B254" s="4" t="inlineStr">
        <is>
          <t>IT Finance payroll cost</t>
        </is>
      </c>
      <c r="D254" s="57" t="n">
        <v>6773603.837537363</v>
      </c>
      <c r="E254" s="58">
        <f>'FY27 Base'!Q30</f>
        <v/>
      </c>
      <c r="F254" s="59">
        <f>IF(AND(ISNUMBER(D254),ISNUMBER(E254)),E254-D254,"")</f>
        <v/>
      </c>
      <c r="G254" s="4">
        <f>IF(AND(D254="",E254=""),"Yes",IF(AND(ISNUMBER(D254),ISNUMBER(E254)),IF(ABS(E254-D254)&lt;=1E-9*MAX(1,ABS(D254)),"Yes","No"),IF(D254=E254,"Yes","No")))</f>
        <v/>
      </c>
    </row>
    <row r="255">
      <c r="A255" s="4" t="inlineStr">
        <is>
          <t>FY27 Base</t>
        </is>
      </c>
      <c r="B255" s="4" t="inlineStr">
        <is>
          <t>IT Finance hires</t>
        </is>
      </c>
      <c r="D255" s="57" t="n">
        <v>13.65017081421851</v>
      </c>
      <c r="E255" s="58">
        <f>'FY27 Base'!Q29</f>
        <v/>
      </c>
      <c r="F255" s="59">
        <f>IF(AND(ISNUMBER(D255),ISNUMBER(E255)),E255-D255,"")</f>
        <v/>
      </c>
      <c r="G255" s="4">
        <f>IF(AND(D255="",E255=""),"Yes",IF(AND(ISNUMBER(D255),ISNUMBER(E255)),IF(ABS(E255-D255)&lt;=1E-9*MAX(1,ABS(D255)),"Yes","No"),IF(D255=E255,"Yes","No")))</f>
        <v/>
      </c>
    </row>
    <row r="256">
      <c r="A256" s="4" t="inlineStr">
        <is>
          <t>FY27 Base</t>
        </is>
      </c>
      <c r="B256" s="4" t="inlineStr">
        <is>
          <t>IT HR month 1 FTE</t>
        </is>
      </c>
      <c r="D256" s="57" t="n">
        <v>74.88424875170223</v>
      </c>
      <c r="E256" s="58">
        <f>'FY27 Base'!E32</f>
        <v/>
      </c>
      <c r="F256" s="59">
        <f>IF(AND(ISNUMBER(D256),ISNUMBER(E256)),E256-D256,"")</f>
        <v/>
      </c>
      <c r="G256" s="4">
        <f>IF(AND(D256="",E256=""),"Yes",IF(AND(ISNUMBER(D256),ISNUMBER(E256)),IF(ABS(E256-D256)&lt;=1E-9*MAX(1,ABS(D256)),"Yes","No"),IF(D256=E256,"Yes","No")))</f>
        <v/>
      </c>
    </row>
    <row r="257">
      <c r="A257" s="4" t="inlineStr">
        <is>
          <t>FY27 Base</t>
        </is>
      </c>
      <c r="B257" s="4" t="inlineStr">
        <is>
          <t>IT HR month 7 FTE</t>
        </is>
      </c>
      <c r="D257" s="57" t="n">
        <v>74.21069661760683</v>
      </c>
      <c r="E257" s="58">
        <f>'FY27 Base'!K32</f>
        <v/>
      </c>
      <c r="F257" s="59">
        <f>IF(AND(ISNUMBER(D257),ISNUMBER(E257)),E257-D257,"")</f>
        <v/>
      </c>
      <c r="G257" s="4">
        <f>IF(AND(D257="",E257=""),"Yes",IF(AND(ISNUMBER(D257),ISNUMBER(E257)),IF(ABS(E257-D257)&lt;=1E-9*MAX(1,ABS(D257)),"Yes","No"),IF(D257=E257,"Yes","No")))</f>
        <v/>
      </c>
    </row>
    <row r="258">
      <c r="A258" s="4" t="inlineStr">
        <is>
          <t>FY27 Base</t>
        </is>
      </c>
      <c r="B258" s="4" t="inlineStr">
        <is>
          <t>IT HR month 12 FTE</t>
        </is>
      </c>
      <c r="D258" s="57" t="n">
        <v>73.65521469884104</v>
      </c>
      <c r="E258" s="58">
        <f>'FY27 Base'!P32</f>
        <v/>
      </c>
      <c r="F258" s="59">
        <f>IF(AND(ISNUMBER(D258),ISNUMBER(E258)),E258-D258,"")</f>
        <v/>
      </c>
      <c r="G258" s="4">
        <f>IF(AND(D258="",E258=""),"Yes",IF(AND(ISNUMBER(D258),ISNUMBER(E258)),IF(ABS(E258-D258)&lt;=1E-9*MAX(1,ABS(D258)),"Yes","No"),IF(D258=E258,"Yes","No")))</f>
        <v/>
      </c>
    </row>
    <row r="259">
      <c r="A259" s="4" t="inlineStr">
        <is>
          <t>FY27 Base</t>
        </is>
      </c>
      <c r="B259" s="4" t="inlineStr">
        <is>
          <t>IT HR payroll cost</t>
        </is>
      </c>
      <c r="D259" s="57" t="n">
        <v>4269609.113635467</v>
      </c>
      <c r="E259" s="58">
        <f>'FY27 Base'!Q35</f>
        <v/>
      </c>
      <c r="F259" s="59">
        <f>IF(AND(ISNUMBER(D259),ISNUMBER(E259)),E259-D259,"")</f>
        <v/>
      </c>
      <c r="G259" s="4">
        <f>IF(AND(D259="",E259=""),"Yes",IF(AND(ISNUMBER(D259),ISNUMBER(E259)),IF(ABS(E259-D259)&lt;=1E-9*MAX(1,ABS(D259)),"Yes","No"),IF(D259=E259,"Yes","No")))</f>
        <v/>
      </c>
    </row>
    <row r="260">
      <c r="A260" s="4" t="inlineStr">
        <is>
          <t>FY27 Base</t>
        </is>
      </c>
      <c r="B260" s="4" t="inlineStr">
        <is>
          <t>IT HR hires</t>
        </is>
      </c>
      <c r="D260" s="57" t="n">
        <v>12.43047462295026</v>
      </c>
      <c r="E260" s="58">
        <f>'FY27 Base'!Q34</f>
        <v/>
      </c>
      <c r="F260" s="59">
        <f>IF(AND(ISNUMBER(D260),ISNUMBER(E260)),E260-D260,"")</f>
        <v/>
      </c>
      <c r="G260" s="4">
        <f>IF(AND(D260="",E260=""),"Yes",IF(AND(ISNUMBER(D260),ISNUMBER(E260)),IF(ABS(E260-D260)&lt;=1E-9*MAX(1,ABS(D260)),"Yes","No"),IF(D260=E260,"Yes","No")))</f>
        <v/>
      </c>
    </row>
    <row r="261">
      <c r="A261" s="4" t="inlineStr">
        <is>
          <t>FY27 Base</t>
        </is>
      </c>
      <c r="B261" s="4" t="inlineStr">
        <is>
          <t>PL Customer Service month 1 FTE</t>
        </is>
      </c>
      <c r="D261" s="57" t="n">
        <v>321.2913096084799</v>
      </c>
      <c r="E261" s="58">
        <f>'FY27 Base'!E37</f>
        <v/>
      </c>
      <c r="F261" s="59">
        <f>IF(AND(ISNUMBER(D261),ISNUMBER(E261)),E261-D261,"")</f>
        <v/>
      </c>
      <c r="G261" s="4">
        <f>IF(AND(D261="",E261=""),"Yes",IF(AND(ISNUMBER(D261),ISNUMBER(E261)),IF(ABS(E261-D261)&lt;=1E-9*MAX(1,ABS(D261)),"Yes","No"),IF(D261=E261,"Yes","No")))</f>
        <v/>
      </c>
    </row>
    <row r="262">
      <c r="A262" s="4" t="inlineStr">
        <is>
          <t>FY27 Base</t>
        </is>
      </c>
      <c r="B262" s="4" t="inlineStr">
        <is>
          <t>PL Customer Service month 7 FTE</t>
        </is>
      </c>
      <c r="D262" s="57" t="n">
        <v>320.6645566025771</v>
      </c>
      <c r="E262" s="58">
        <f>'FY27 Base'!K37</f>
        <v/>
      </c>
      <c r="F262" s="59">
        <f>IF(AND(ISNUMBER(D262),ISNUMBER(E262)),E262-D262,"")</f>
        <v/>
      </c>
      <c r="G262" s="4">
        <f>IF(AND(D262="",E262=""),"Yes",IF(AND(ISNUMBER(D262),ISNUMBER(E262)),IF(ABS(E262-D262)&lt;=1E-9*MAX(1,ABS(D262)),"Yes","No"),IF(D262=E262,"Yes","No")))</f>
        <v/>
      </c>
    </row>
    <row r="263">
      <c r="A263" s="4" t="inlineStr">
        <is>
          <t>FY27 Base</t>
        </is>
      </c>
      <c r="B263" s="4" t="inlineStr">
        <is>
          <t>PL Customer Service month 12 FTE</t>
        </is>
      </c>
      <c r="D263" s="57" t="n">
        <v>320.1491992461724</v>
      </c>
      <c r="E263" s="58">
        <f>'FY27 Base'!P37</f>
        <v/>
      </c>
      <c r="F263" s="59">
        <f>IF(AND(ISNUMBER(D263),ISNUMBER(E263)),E263-D263,"")</f>
        <v/>
      </c>
      <c r="G263" s="4">
        <f>IF(AND(D263="",E263=""),"Yes",IF(AND(ISNUMBER(D263),ISNUMBER(E263)),IF(ABS(E263-D263)&lt;=1E-9*MAX(1,ABS(D263)),"Yes","No"),IF(D263=E263,"Yes","No")))</f>
        <v/>
      </c>
    </row>
    <row r="264">
      <c r="A264" s="4" t="inlineStr">
        <is>
          <t>FY27 Base</t>
        </is>
      </c>
      <c r="B264" s="4" t="inlineStr">
        <is>
          <t>PL Customer Service payroll cost</t>
        </is>
      </c>
      <c r="D264" s="57" t="n">
        <v>12377783.00888286</v>
      </c>
      <c r="E264" s="58">
        <f>'FY27 Base'!Q40</f>
        <v/>
      </c>
      <c r="F264" s="59">
        <f>IF(AND(ISNUMBER(D264),ISNUMBER(E264)),E264-D264,"")</f>
        <v/>
      </c>
      <c r="G264" s="4">
        <f>IF(AND(D264="",E264=""),"Yes",IF(AND(ISNUMBER(D264),ISNUMBER(E264)),IF(ABS(E264-D264)&lt;=1E-9*MAX(1,ABS(D264)),"Yes","No"),IF(D264=E264,"Yes","No")))</f>
        <v/>
      </c>
    </row>
    <row r="265">
      <c r="A265" s="4" t="inlineStr">
        <is>
          <t>FY27 Base</t>
        </is>
      </c>
      <c r="B265" s="4" t="inlineStr">
        <is>
          <t>PL Customer Service hires</t>
        </is>
      </c>
      <c r="D265" s="57" t="n">
        <v>75.93297236063638</v>
      </c>
      <c r="E265" s="58">
        <f>'FY27 Base'!Q39</f>
        <v/>
      </c>
      <c r="F265" s="59">
        <f>IF(AND(ISNUMBER(D265),ISNUMBER(E265)),E265-D265,"")</f>
        <v/>
      </c>
      <c r="G265" s="4">
        <f>IF(AND(D265="",E265=""),"Yes",IF(AND(ISNUMBER(D265),ISNUMBER(E265)),IF(ABS(E265-D265)&lt;=1E-9*MAX(1,ABS(D265)),"Yes","No"),IF(D265=E265,"Yes","No")))</f>
        <v/>
      </c>
    </row>
    <row r="266">
      <c r="A266" s="4" t="inlineStr">
        <is>
          <t>FY27 Base</t>
        </is>
      </c>
      <c r="B266" s="4" t="inlineStr">
        <is>
          <t>PL Operations month 1 FTE</t>
        </is>
      </c>
      <c r="D266" s="57" t="n">
        <v>289.8734908105561</v>
      </c>
      <c r="E266" s="58">
        <f>'FY27 Base'!E42</f>
        <v/>
      </c>
      <c r="F266" s="59">
        <f>IF(AND(ISNUMBER(D266),ISNUMBER(E266)),E266-D266,"")</f>
        <v/>
      </c>
      <c r="G266" s="4">
        <f>IF(AND(D266="",E266=""),"Yes",IF(AND(ISNUMBER(D266),ISNUMBER(E266)),IF(ABS(E266-D266)&lt;=1E-9*MAX(1,ABS(D266)),"Yes","No"),IF(D266=E266,"Yes","No")))</f>
        <v/>
      </c>
    </row>
    <row r="267">
      <c r="A267" s="4" t="inlineStr">
        <is>
          <t>FY27 Base</t>
        </is>
      </c>
      <c r="B267" s="4" t="inlineStr">
        <is>
          <t>PL Operations month 7 FTE</t>
        </is>
      </c>
      <c r="D267" s="57" t="n">
        <v>287.9577928068584</v>
      </c>
      <c r="E267" s="58">
        <f>'FY27 Base'!K42</f>
        <v/>
      </c>
      <c r="F267" s="59">
        <f>IF(AND(ISNUMBER(D267),ISNUMBER(E267)),E267-D267,"")</f>
        <v/>
      </c>
      <c r="G267" s="4">
        <f>IF(AND(D267="",E267=""),"Yes",IF(AND(ISNUMBER(D267),ISNUMBER(E267)),IF(ABS(E267-D267)&lt;=1E-9*MAX(1,ABS(D267)),"Yes","No"),IF(D267=E267,"Yes","No")))</f>
        <v/>
      </c>
    </row>
    <row r="268">
      <c r="A268" s="4" t="inlineStr">
        <is>
          <t>FY27 Base</t>
        </is>
      </c>
      <c r="B268" s="4" t="inlineStr">
        <is>
          <t>PL Operations month 12 FTE</t>
        </is>
      </c>
      <c r="D268" s="57" t="n">
        <v>286.3735665055069</v>
      </c>
      <c r="E268" s="58">
        <f>'FY27 Base'!P42</f>
        <v/>
      </c>
      <c r="F268" s="59">
        <f>IF(AND(ISNUMBER(D268),ISNUMBER(E268)),E268-D268,"")</f>
        <v/>
      </c>
      <c r="G268" s="4">
        <f>IF(AND(D268="",E268=""),"Yes",IF(AND(ISNUMBER(D268),ISNUMBER(E268)),IF(ABS(E268-D268)&lt;=1E-9*MAX(1,ABS(D268)),"Yes","No"),IF(D268=E268,"Yes","No")))</f>
        <v/>
      </c>
    </row>
    <row r="269">
      <c r="A269" s="4" t="inlineStr">
        <is>
          <t>FY27 Base</t>
        </is>
      </c>
      <c r="B269" s="4" t="inlineStr">
        <is>
          <t>PL Operations payroll cost</t>
        </is>
      </c>
      <c r="D269" s="57" t="n">
        <v>11498541.03496107</v>
      </c>
      <c r="E269" s="58">
        <f>'FY27 Base'!Q45</f>
        <v/>
      </c>
      <c r="F269" s="59">
        <f>IF(AND(ISNUMBER(D269),ISNUMBER(E269)),E269-D269,"")</f>
        <v/>
      </c>
      <c r="G269" s="4">
        <f>IF(AND(D269="",E269=""),"Yes",IF(AND(ISNUMBER(D269),ISNUMBER(E269)),IF(ABS(E269-D269)&lt;=1E-9*MAX(1,ABS(D269)),"Yes","No"),IF(D269=E269,"Yes","No")))</f>
        <v/>
      </c>
    </row>
    <row r="270">
      <c r="A270" s="4" t="inlineStr">
        <is>
          <t>FY27 Base</t>
        </is>
      </c>
      <c r="B270" s="4" t="inlineStr">
        <is>
          <t>PL Operations hires</t>
        </is>
      </c>
      <c r="D270" s="57" t="n">
        <v>35.1167604927106</v>
      </c>
      <c r="E270" s="58">
        <f>'FY27 Base'!Q44</f>
        <v/>
      </c>
      <c r="F270" s="59">
        <f>IF(AND(ISNUMBER(D270),ISNUMBER(E270)),E270-D270,"")</f>
        <v/>
      </c>
      <c r="G270" s="4">
        <f>IF(AND(D270="",E270=""),"Yes",IF(AND(ISNUMBER(D270),ISNUMBER(E270)),IF(ABS(E270-D270)&lt;=1E-9*MAX(1,ABS(D270)),"Yes","No"),IF(D270=E270,"Yes","No")))</f>
        <v/>
      </c>
    </row>
    <row r="271">
      <c r="A271" s="4" t="inlineStr">
        <is>
          <t>FY27 Base</t>
        </is>
      </c>
      <c r="B271" s="4" t="inlineStr">
        <is>
          <t>PL Tech month 1 FTE</t>
        </is>
      </c>
      <c r="D271" s="57" t="n">
        <v>191.7397964730226</v>
      </c>
      <c r="E271" s="58">
        <f>'FY27 Base'!E47</f>
        <v/>
      </c>
      <c r="F271" s="59">
        <f>IF(AND(ISNUMBER(D271),ISNUMBER(E271)),E271-D271,"")</f>
        <v/>
      </c>
      <c r="G271" s="4">
        <f>IF(AND(D271="",E271=""),"Yes",IF(AND(ISNUMBER(D271),ISNUMBER(E271)),IF(ABS(E271-D271)&lt;=1E-9*MAX(1,ABS(D271)),"Yes","No"),IF(D271=E271,"Yes","No")))</f>
        <v/>
      </c>
    </row>
    <row r="272">
      <c r="A272" s="4" t="inlineStr">
        <is>
          <t>FY27 Base</t>
        </is>
      </c>
      <c r="B272" s="4" t="inlineStr">
        <is>
          <t>PL Tech month 7 FTE</t>
        </is>
      </c>
      <c r="D272" s="57" t="n">
        <v>194.8932590446374</v>
      </c>
      <c r="E272" s="58">
        <f>'FY27 Base'!K47</f>
        <v/>
      </c>
      <c r="F272" s="59">
        <f>IF(AND(ISNUMBER(D272),ISNUMBER(E272)),E272-D272,"")</f>
        <v/>
      </c>
      <c r="G272" s="4">
        <f>IF(AND(D272="",E272=""),"Yes",IF(AND(ISNUMBER(D272),ISNUMBER(E272)),IF(ABS(E272-D272)&lt;=1E-9*MAX(1,ABS(D272)),"Yes","No"),IF(D272=E272,"Yes","No")))</f>
        <v/>
      </c>
    </row>
    <row r="273">
      <c r="A273" s="4" t="inlineStr">
        <is>
          <t>FY27 Base</t>
        </is>
      </c>
      <c r="B273" s="4" t="inlineStr">
        <is>
          <t>PL Tech month 12 FTE</t>
        </is>
      </c>
      <c r="D273" s="57" t="n">
        <v>197.4973298357066</v>
      </c>
      <c r="E273" s="58">
        <f>'FY27 Base'!P47</f>
        <v/>
      </c>
      <c r="F273" s="59">
        <f>IF(AND(ISNUMBER(D273),ISNUMBER(E273)),E273-D273,"")</f>
        <v/>
      </c>
      <c r="G273" s="4">
        <f>IF(AND(D273="",E273=""),"Yes",IF(AND(ISNUMBER(D273),ISNUMBER(E273)),IF(ABS(E273-D273)&lt;=1E-9*MAX(1,ABS(D273)),"Yes","No"),IF(D273=E273,"Yes","No")))</f>
        <v/>
      </c>
    </row>
    <row r="274">
      <c r="A274" s="4" t="inlineStr">
        <is>
          <t>FY27 Base</t>
        </is>
      </c>
      <c r="B274" s="4" t="inlineStr">
        <is>
          <t>PL Tech payroll cost</t>
        </is>
      </c>
      <c r="D274" s="57" t="n">
        <v>10663000.85028289</v>
      </c>
      <c r="E274" s="58">
        <f>'FY27 Base'!Q50</f>
        <v/>
      </c>
      <c r="F274" s="59">
        <f>IF(AND(ISNUMBER(D274),ISNUMBER(E274)),E274-D274,"")</f>
        <v/>
      </c>
      <c r="G274" s="4">
        <f>IF(AND(D274="",E274=""),"Yes",IF(AND(ISNUMBER(D274),ISNUMBER(E274)),IF(ABS(E274-D274)&lt;=1E-9*MAX(1,ABS(D274)),"Yes","No"),IF(D274=E274,"Yes","No")))</f>
        <v/>
      </c>
    </row>
    <row r="275">
      <c r="A275" s="4" t="inlineStr">
        <is>
          <t>FY27 Base</t>
        </is>
      </c>
      <c r="B275" s="4" t="inlineStr">
        <is>
          <t>PL Tech hires</t>
        </is>
      </c>
      <c r="D275" s="57" t="n">
        <v>37.58969421335381</v>
      </c>
      <c r="E275" s="58">
        <f>'FY27 Base'!Q49</f>
        <v/>
      </c>
      <c r="F275" s="59">
        <f>IF(AND(ISNUMBER(D275),ISNUMBER(E275)),E275-D275,"")</f>
        <v/>
      </c>
      <c r="G275" s="4">
        <f>IF(AND(D275="",E275=""),"Yes",IF(AND(ISNUMBER(D275),ISNUMBER(E275)),IF(ABS(E275-D275)&lt;=1E-9*MAX(1,ABS(D275)),"Yes","No"),IF(D275=E275,"Yes","No")))</f>
        <v/>
      </c>
    </row>
    <row r="276">
      <c r="A276" s="4" t="inlineStr">
        <is>
          <t>FY27 Base</t>
        </is>
      </c>
      <c r="B276" s="4" t="inlineStr">
        <is>
          <t>PL Sales month 1 FTE</t>
        </is>
      </c>
      <c r="D276" s="57" t="n">
        <v>143.7459335845502</v>
      </c>
      <c r="E276" s="58">
        <f>'FY27 Base'!E52</f>
        <v/>
      </c>
      <c r="F276" s="59">
        <f>IF(AND(ISNUMBER(D276),ISNUMBER(E276)),E276-D276,"")</f>
        <v/>
      </c>
      <c r="G276" s="4">
        <f>IF(AND(D276="",E276=""),"Yes",IF(AND(ISNUMBER(D276),ISNUMBER(E276)),IF(ABS(E276-D276)&lt;=1E-9*MAX(1,ABS(D276)),"Yes","No"),IF(D276=E276,"Yes","No")))</f>
        <v/>
      </c>
    </row>
    <row r="277">
      <c r="A277" s="4" t="inlineStr">
        <is>
          <t>FY27 Base</t>
        </is>
      </c>
      <c r="B277" s="4" t="inlineStr">
        <is>
          <t>PL Sales month 7 FTE</t>
        </is>
      </c>
      <c r="D277" s="57" t="n">
        <v>144.5961136909457</v>
      </c>
      <c r="E277" s="58">
        <f>'FY27 Base'!K52</f>
        <v/>
      </c>
      <c r="F277" s="59">
        <f>IF(AND(ISNUMBER(D277),ISNUMBER(E277)),E277-D277,"")</f>
        <v/>
      </c>
      <c r="G277" s="4">
        <f>IF(AND(D277="",E277=""),"Yes",IF(AND(ISNUMBER(D277),ISNUMBER(E277)),IF(ABS(E277-D277)&lt;=1E-9*MAX(1,ABS(D277)),"Yes","No"),IF(D277=E277,"Yes","No")))</f>
        <v/>
      </c>
    </row>
    <row r="278">
      <c r="A278" s="4" t="inlineStr">
        <is>
          <t>FY27 Base</t>
        </is>
      </c>
      <c r="B278" s="4" t="inlineStr">
        <is>
          <t>PL Sales month 12 FTE</t>
        </is>
      </c>
      <c r="D278" s="57" t="n">
        <v>145.2975333792418</v>
      </c>
      <c r="E278" s="58">
        <f>'FY27 Base'!P52</f>
        <v/>
      </c>
      <c r="F278" s="59">
        <f>IF(AND(ISNUMBER(D278),ISNUMBER(E278)),E278-D278,"")</f>
        <v/>
      </c>
      <c r="G278" s="4">
        <f>IF(AND(D278="",E278=""),"Yes",IF(AND(ISNUMBER(D278),ISNUMBER(E278)),IF(ABS(E278-D278)&lt;=1E-9*MAX(1,ABS(D278)),"Yes","No"),IF(D278=E278,"Yes","No")))</f>
        <v/>
      </c>
    </row>
    <row r="279">
      <c r="A279" s="4" t="inlineStr">
        <is>
          <t>FY27 Base</t>
        </is>
      </c>
      <c r="B279" s="4" t="inlineStr">
        <is>
          <t>PL Sales payroll cost</t>
        </is>
      </c>
      <c r="D279" s="57" t="n">
        <v>5965849.316075667</v>
      </c>
      <c r="E279" s="58">
        <f>'FY27 Base'!Q55</f>
        <v/>
      </c>
      <c r="F279" s="59">
        <f>IF(AND(ISNUMBER(D279),ISNUMBER(E279)),E279-D279,"")</f>
        <v/>
      </c>
      <c r="G279" s="4">
        <f>IF(AND(D279="",E279=""),"Yes",IF(AND(ISNUMBER(D279),ISNUMBER(E279)),IF(ABS(E279-D279)&lt;=1E-9*MAX(1,ABS(D279)),"Yes","No"),IF(D279=E279,"Yes","No")))</f>
        <v/>
      </c>
    </row>
    <row r="280">
      <c r="A280" s="4" t="inlineStr">
        <is>
          <t>FY27 Base</t>
        </is>
      </c>
      <c r="B280" s="4" t="inlineStr">
        <is>
          <t>PL Sales hires</t>
        </is>
      </c>
      <c r="D280" s="57" t="n">
        <v>27.40489512364761</v>
      </c>
      <c r="E280" s="58">
        <f>'FY27 Base'!Q54</f>
        <v/>
      </c>
      <c r="F280" s="59">
        <f>IF(AND(ISNUMBER(D280),ISNUMBER(E280)),E280-D280,"")</f>
        <v/>
      </c>
      <c r="G280" s="4">
        <f>IF(AND(D280="",E280=""),"Yes",IF(AND(ISNUMBER(D280),ISNUMBER(E280)),IF(ABS(E280-D280)&lt;=1E-9*MAX(1,ABS(D280)),"Yes","No"),IF(D280=E280,"Yes","No")))</f>
        <v/>
      </c>
    </row>
    <row r="281">
      <c r="A281" s="4" t="inlineStr">
        <is>
          <t>FY27 Base</t>
        </is>
      </c>
      <c r="B281" s="4" t="inlineStr">
        <is>
          <t>PL Finance month 1 FTE</t>
        </is>
      </c>
      <c r="D281" s="57" t="n">
        <v>102.8211457319052</v>
      </c>
      <c r="E281" s="58">
        <f>'FY27 Base'!E57</f>
        <v/>
      </c>
      <c r="F281" s="59">
        <f>IF(AND(ISNUMBER(D281),ISNUMBER(E281)),E281-D281,"")</f>
        <v/>
      </c>
      <c r="G281" s="4">
        <f>IF(AND(D281="",E281=""),"Yes",IF(AND(ISNUMBER(D281),ISNUMBER(E281)),IF(ABS(E281-D281)&lt;=1E-9*MAX(1,ABS(D281)),"Yes","No"),IF(D281=E281,"Yes","No")))</f>
        <v/>
      </c>
    </row>
    <row r="282">
      <c r="A282" s="4" t="inlineStr">
        <is>
          <t>FY27 Base</t>
        </is>
      </c>
      <c r="B282" s="4" t="inlineStr">
        <is>
          <t>PL Finance month 7 FTE</t>
        </is>
      </c>
      <c r="D282" s="57" t="n">
        <v>101.7843480603378</v>
      </c>
      <c r="E282" s="58">
        <f>'FY27 Base'!K57</f>
        <v/>
      </c>
      <c r="F282" s="59">
        <f>IF(AND(ISNUMBER(D282),ISNUMBER(E282)),E282-D282,"")</f>
        <v/>
      </c>
      <c r="G282" s="4">
        <f>IF(AND(D282="",E282=""),"Yes",IF(AND(ISNUMBER(D282),ISNUMBER(E282)),IF(ABS(E282-D282)&lt;=1E-9*MAX(1,ABS(D282)),"Yes","No"),IF(D282=E282,"Yes","No")))</f>
        <v/>
      </c>
    </row>
    <row r="283">
      <c r="A283" s="4" t="inlineStr">
        <is>
          <t>FY27 Base</t>
        </is>
      </c>
      <c r="B283" s="4" t="inlineStr">
        <is>
          <t>PL Finance month 12 FTE</t>
        </is>
      </c>
      <c r="D283" s="57" t="n">
        <v>100.9303619481967</v>
      </c>
      <c r="E283" s="58">
        <f>'FY27 Base'!P57</f>
        <v/>
      </c>
      <c r="F283" s="59">
        <f>IF(AND(ISNUMBER(D283),ISNUMBER(E283)),E283-D283,"")</f>
        <v/>
      </c>
      <c r="G283" s="4">
        <f>IF(AND(D283="",E283=""),"Yes",IF(AND(ISNUMBER(D283),ISNUMBER(E283)),IF(ABS(E283-D283)&lt;=1E-9*MAX(1,ABS(D283)),"Yes","No"),IF(D283=E283,"Yes","No")))</f>
        <v/>
      </c>
    </row>
    <row r="284">
      <c r="A284" s="4" t="inlineStr">
        <is>
          <t>FY27 Base</t>
        </is>
      </c>
      <c r="B284" s="4" t="inlineStr">
        <is>
          <t>PL Finance payroll cost</t>
        </is>
      </c>
      <c r="D284" s="57" t="n">
        <v>4774216.605089666</v>
      </c>
      <c r="E284" s="58">
        <f>'FY27 Base'!Q60</f>
        <v/>
      </c>
      <c r="F284" s="59">
        <f>IF(AND(ISNUMBER(D284),ISNUMBER(E284)),E284-D284,"")</f>
        <v/>
      </c>
      <c r="G284" s="4">
        <f>IF(AND(D284="",E284=""),"Yes",IF(AND(ISNUMBER(D284),ISNUMBER(E284)),IF(ABS(E284-D284)&lt;=1E-9*MAX(1,ABS(D284)),"Yes","No"),IF(D284=E284,"Yes","No")))</f>
        <v/>
      </c>
    </row>
    <row r="285">
      <c r="A285" s="4" t="inlineStr">
        <is>
          <t>FY27 Base</t>
        </is>
      </c>
      <c r="B285" s="4" t="inlineStr">
        <is>
          <t>PL Finance hires</t>
        </is>
      </c>
      <c r="D285" s="57" t="n">
        <v>19.19377830209387</v>
      </c>
      <c r="E285" s="58">
        <f>'FY27 Base'!Q59</f>
        <v/>
      </c>
      <c r="F285" s="59">
        <f>IF(AND(ISNUMBER(D285),ISNUMBER(E285)),E285-D285,"")</f>
        <v/>
      </c>
      <c r="G285" s="4">
        <f>IF(AND(D285="",E285=""),"Yes",IF(AND(ISNUMBER(D285),ISNUMBER(E285)),IF(ABS(E285-D285)&lt;=1E-9*MAX(1,ABS(D285)),"Yes","No"),IF(D285=E285,"Yes","No")))</f>
        <v/>
      </c>
    </row>
    <row r="286">
      <c r="A286" s="4" t="inlineStr">
        <is>
          <t>FY27 Base</t>
        </is>
      </c>
      <c r="B286" s="4" t="inlineStr">
        <is>
          <t>PL HR month 1 FTE</t>
        </is>
      </c>
      <c r="D286" s="57" t="n">
        <v>87.1013371734211</v>
      </c>
      <c r="E286" s="58">
        <f>'FY27 Base'!E62</f>
        <v/>
      </c>
      <c r="F286" s="59">
        <f>IF(AND(ISNUMBER(D286),ISNUMBER(E286)),E286-D286,"")</f>
        <v/>
      </c>
      <c r="G286" s="4">
        <f>IF(AND(D286="",E286=""),"Yes",IF(AND(ISNUMBER(D286),ISNUMBER(E286)),IF(ABS(E286-D286)&lt;=1E-9*MAX(1,ABS(D286)),"Yes","No"),IF(D286=E286,"Yes","No")))</f>
        <v/>
      </c>
    </row>
    <row r="287">
      <c r="A287" s="4" t="inlineStr">
        <is>
          <t>FY27 Base</t>
        </is>
      </c>
      <c r="B287" s="4" t="inlineStr">
        <is>
          <t>PL HR month 7 FTE</t>
        </is>
      </c>
      <c r="D287" s="57" t="n">
        <v>86.52253420471702</v>
      </c>
      <c r="E287" s="58">
        <f>'FY27 Base'!K62</f>
        <v/>
      </c>
      <c r="F287" s="59">
        <f>IF(AND(ISNUMBER(D287),ISNUMBER(E287)),E287-D287,"")</f>
        <v/>
      </c>
      <c r="G287" s="4">
        <f>IF(AND(D287="",E287=""),"Yes",IF(AND(ISNUMBER(D287),ISNUMBER(E287)),IF(ABS(E287-D287)&lt;=1E-9*MAX(1,ABS(D287)),"Yes","No"),IF(D287=E287,"Yes","No")))</f>
        <v/>
      </c>
    </row>
    <row r="288">
      <c r="A288" s="4" t="inlineStr">
        <is>
          <t>FY27 Base</t>
        </is>
      </c>
      <c r="B288" s="4" t="inlineStr">
        <is>
          <t>PL HR month 12 FTE</t>
        </is>
      </c>
      <c r="D288" s="57" t="n">
        <v>86.04390114979326</v>
      </c>
      <c r="E288" s="58">
        <f>'FY27 Base'!P62</f>
        <v/>
      </c>
      <c r="F288" s="59">
        <f>IF(AND(ISNUMBER(D288),ISNUMBER(E288)),E288-D288,"")</f>
        <v/>
      </c>
      <c r="G288" s="4">
        <f>IF(AND(D288="",E288=""),"Yes",IF(AND(ISNUMBER(D288),ISNUMBER(E288)),IF(ABS(E288-D288)&lt;=1E-9*MAX(1,ABS(D288)),"Yes","No"),IF(D288=E288,"Yes","No")))</f>
        <v/>
      </c>
    </row>
    <row r="289">
      <c r="A289" s="4" t="inlineStr">
        <is>
          <t>FY27 Base</t>
        </is>
      </c>
      <c r="B289" s="4" t="inlineStr">
        <is>
          <t>PL HR payroll cost</t>
        </is>
      </c>
      <c r="D289" s="57" t="n">
        <v>3373171.710097574</v>
      </c>
      <c r="E289" s="58">
        <f>'FY27 Base'!Q65</f>
        <v/>
      </c>
      <c r="F289" s="59">
        <f>IF(AND(ISNUMBER(D289),ISNUMBER(E289)),E289-D289,"")</f>
        <v/>
      </c>
      <c r="G289" s="4">
        <f>IF(AND(D289="",E289=""),"Yes",IF(AND(ISNUMBER(D289),ISNUMBER(E289)),IF(ABS(E289-D289)&lt;=1E-9*MAX(1,ABS(D289)),"Yes","No"),IF(D289=E289,"Yes","No")))</f>
        <v/>
      </c>
    </row>
    <row r="290">
      <c r="A290" s="4" t="inlineStr">
        <is>
          <t>FY27 Base</t>
        </is>
      </c>
      <c r="B290" s="4" t="inlineStr">
        <is>
          <t>PL HR hires</t>
        </is>
      </c>
      <c r="D290" s="57" t="n">
        <v>10.61115309785538</v>
      </c>
      <c r="E290" s="58">
        <f>'FY27 Base'!Q64</f>
        <v/>
      </c>
      <c r="F290" s="59">
        <f>IF(AND(ISNUMBER(D290),ISNUMBER(E290)),E290-D290,"")</f>
        <v/>
      </c>
      <c r="G290" s="4">
        <f>IF(AND(D290="",E290=""),"Yes",IF(AND(ISNUMBER(D290),ISNUMBER(E290)),IF(ABS(E290-D290)&lt;=1E-9*MAX(1,ABS(D290)),"Yes","No"),IF(D290=E290,"Yes","No")))</f>
        <v/>
      </c>
    </row>
    <row r="291">
      <c r="A291" s="4" t="inlineStr">
        <is>
          <t>FY27 Hiring freeze</t>
        </is>
      </c>
      <c r="B291" s="4" t="inlineStr">
        <is>
          <t>IT Customer Service month 1 FTE</t>
        </is>
      </c>
      <c r="D291" s="57" t="n">
        <v>305.4638339812736</v>
      </c>
      <c r="E291" s="58">
        <f>'FY27 Hiring freeze'!E7</f>
        <v/>
      </c>
      <c r="F291" s="59">
        <f>IF(AND(ISNUMBER(D291),ISNUMBER(E291)),E291-D291,"")</f>
        <v/>
      </c>
      <c r="G291" s="4">
        <f>IF(AND(D291="",E291=""),"Yes",IF(AND(ISNUMBER(D291),ISNUMBER(E291)),IF(ABS(E291-D291)&lt;=1E-9*MAX(1,ABS(D291)),"Yes","No"),IF(D291=E291,"Yes","No")))</f>
        <v/>
      </c>
    </row>
    <row r="292">
      <c r="A292" s="4" t="inlineStr">
        <is>
          <t>FY27 Hiring freeze</t>
        </is>
      </c>
      <c r="B292" s="4" t="inlineStr">
        <is>
          <t>IT Customer Service month 7 FTE</t>
        </is>
      </c>
      <c r="D292" s="57" t="n">
        <v>283.6378929056066</v>
      </c>
      <c r="E292" s="58">
        <f>'FY27 Hiring freeze'!K7</f>
        <v/>
      </c>
      <c r="F292" s="59">
        <f>IF(AND(ISNUMBER(D292),ISNUMBER(E292)),E292-D292,"")</f>
        <v/>
      </c>
      <c r="G292" s="4">
        <f>IF(AND(D292="",E292=""),"Yes",IF(AND(ISNUMBER(D292),ISNUMBER(E292)),IF(ABS(E292-D292)&lt;=1E-9*MAX(1,ABS(D292)),"Yes","No"),IF(D292=E292,"Yes","No")))</f>
        <v/>
      </c>
    </row>
    <row r="293">
      <c r="A293" s="4" t="inlineStr">
        <is>
          <t>FY27 Hiring freeze</t>
        </is>
      </c>
      <c r="B293" s="4" t="inlineStr">
        <is>
          <t>IT Customer Service month 12 FTE</t>
        </is>
      </c>
      <c r="D293" s="57" t="n">
        <v>259.6443882342371</v>
      </c>
      <c r="E293" s="58">
        <f>'FY27 Hiring freeze'!P7</f>
        <v/>
      </c>
      <c r="F293" s="59">
        <f>IF(AND(ISNUMBER(D293),ISNUMBER(E293)),E293-D293,"")</f>
        <v/>
      </c>
      <c r="G293" s="4">
        <f>IF(AND(D293="",E293=""),"Yes",IF(AND(ISNUMBER(D293),ISNUMBER(E293)),IF(ABS(E293-D293)&lt;=1E-9*MAX(1,ABS(D293)),"Yes","No"),IF(D293=E293,"Yes","No")))</f>
        <v/>
      </c>
    </row>
    <row r="294">
      <c r="A294" s="4" t="inlineStr">
        <is>
          <t>FY27 Hiring freeze</t>
        </is>
      </c>
      <c r="B294" s="4" t="inlineStr">
        <is>
          <t>IT Customer Service payroll cost</t>
        </is>
      </c>
      <c r="D294" s="57" t="n">
        <v>15118082.04080982</v>
      </c>
      <c r="E294" s="58">
        <f>'FY27 Hiring freeze'!Q10</f>
        <v/>
      </c>
      <c r="F294" s="59">
        <f>IF(AND(ISNUMBER(D294),ISNUMBER(E294)),E294-D294,"")</f>
        <v/>
      </c>
      <c r="G294" s="4">
        <f>IF(AND(D294="",E294=""),"Yes",IF(AND(ISNUMBER(D294),ISNUMBER(E294)),IF(ABS(E294-D294)&lt;=1E-9*MAX(1,ABS(D294)),"Yes","No"),IF(D294=E294,"Yes","No")))</f>
        <v/>
      </c>
    </row>
    <row r="295">
      <c r="A295" s="4" t="inlineStr">
        <is>
          <t>FY27 Hiring freeze</t>
        </is>
      </c>
      <c r="B295" s="4" t="inlineStr">
        <is>
          <t>IT Customer Service hires</t>
        </is>
      </c>
      <c r="D295" s="57" t="n">
        <v>14.47648250561244</v>
      </c>
      <c r="E295" s="58">
        <f>'FY27 Hiring freeze'!Q9</f>
        <v/>
      </c>
      <c r="F295" s="59">
        <f>IF(AND(ISNUMBER(D295),ISNUMBER(E295)),E295-D295,"")</f>
        <v/>
      </c>
      <c r="G295" s="4">
        <f>IF(AND(D295="",E295=""),"Yes",IF(AND(ISNUMBER(D295),ISNUMBER(E295)),IF(ABS(E295-D295)&lt;=1E-9*MAX(1,ABS(D295)),"Yes","No"),IF(D295=E295,"Yes","No")))</f>
        <v/>
      </c>
    </row>
    <row r="296">
      <c r="A296" s="4" t="inlineStr">
        <is>
          <t>FY27 Hiring freeze</t>
        </is>
      </c>
      <c r="B296" s="4" t="inlineStr">
        <is>
          <t>IT Operations month 1 FTE</t>
        </is>
      </c>
      <c r="D296" s="57" t="n">
        <v>254.5093733451015</v>
      </c>
      <c r="E296" s="58">
        <f>'FY27 Hiring freeze'!E12</f>
        <v/>
      </c>
      <c r="F296" s="59">
        <f>IF(AND(ISNUMBER(D296),ISNUMBER(E296)),E296-D296,"")</f>
        <v/>
      </c>
      <c r="G296" s="4">
        <f>IF(AND(D296="",E296=""),"Yes",IF(AND(ISNUMBER(D296),ISNUMBER(E296)),IF(ABS(E296-D296)&lt;=1E-9*MAX(1,ABS(D296)),"Yes","No"),IF(D296=E296,"Yes","No")))</f>
        <v/>
      </c>
    </row>
    <row r="297">
      <c r="A297" s="4" t="inlineStr">
        <is>
          <t>FY27 Hiring freeze</t>
        </is>
      </c>
      <c r="B297" s="4" t="inlineStr">
        <is>
          <t>IT Operations month 7 FTE</t>
        </is>
      </c>
      <c r="D297" s="57" t="n">
        <v>242.5490062873892</v>
      </c>
      <c r="E297" s="58">
        <f>'FY27 Hiring freeze'!K12</f>
        <v/>
      </c>
      <c r="F297" s="59">
        <f>IF(AND(ISNUMBER(D297),ISNUMBER(E297)),E297-D297,"")</f>
        <v/>
      </c>
      <c r="G297" s="4">
        <f>IF(AND(D297="",E297=""),"Yes",IF(AND(ISNUMBER(D297),ISNUMBER(E297)),IF(ABS(E297-D297)&lt;=1E-9*MAX(1,ABS(D297)),"Yes","No"),IF(D297=E297,"Yes","No")))</f>
        <v/>
      </c>
    </row>
    <row r="298">
      <c r="A298" s="4" t="inlineStr">
        <is>
          <t>FY27 Hiring freeze</t>
        </is>
      </c>
      <c r="B298" s="4" t="inlineStr">
        <is>
          <t>IT Operations month 12 FTE</t>
        </is>
      </c>
      <c r="D298" s="57" t="n">
        <v>229.0283256845217</v>
      </c>
      <c r="E298" s="58">
        <f>'FY27 Hiring freeze'!P12</f>
        <v/>
      </c>
      <c r="F298" s="59">
        <f>IF(AND(ISNUMBER(D298),ISNUMBER(E298)),E298-D298,"")</f>
        <v/>
      </c>
      <c r="G298" s="4">
        <f>IF(AND(D298="",E298=""),"Yes",IF(AND(ISNUMBER(D298),ISNUMBER(E298)),IF(ABS(E298-D298)&lt;=1E-9*MAX(1,ABS(D298)),"Yes","No"),IF(D298=E298,"Yes","No")))</f>
        <v/>
      </c>
    </row>
    <row r="299">
      <c r="A299" s="4" t="inlineStr">
        <is>
          <t>FY27 Hiring freeze</t>
        </is>
      </c>
      <c r="B299" s="4" t="inlineStr">
        <is>
          <t>IT Operations payroll cost</t>
        </is>
      </c>
      <c r="D299" s="57" t="n">
        <v>14151687.86466433</v>
      </c>
      <c r="E299" s="58">
        <f>'FY27 Hiring freeze'!Q15</f>
        <v/>
      </c>
      <c r="F299" s="59">
        <f>IF(AND(ISNUMBER(D299),ISNUMBER(E299)),E299-D299,"")</f>
        <v/>
      </c>
      <c r="G299" s="4">
        <f>IF(AND(D299="",E299=""),"Yes",IF(AND(ISNUMBER(D299),ISNUMBER(E299)),IF(ABS(E299-D299)&lt;=1E-9*MAX(1,ABS(D299)),"Yes","No"),IF(D299=E299,"Yes","No")))</f>
        <v/>
      </c>
    </row>
    <row r="300">
      <c r="A300" s="4" t="inlineStr">
        <is>
          <t>FY27 Hiring freeze</t>
        </is>
      </c>
      <c r="B300" s="4" t="inlineStr">
        <is>
          <t>IT Operations hires</t>
        </is>
      </c>
      <c r="D300" s="57" t="n">
        <v>7.846919682259489</v>
      </c>
      <c r="E300" s="58">
        <f>'FY27 Hiring freeze'!Q14</f>
        <v/>
      </c>
      <c r="F300" s="59">
        <f>IF(AND(ISNUMBER(D300),ISNUMBER(E300)),E300-D300,"")</f>
        <v/>
      </c>
      <c r="G300" s="4">
        <f>IF(AND(D300="",E300=""),"Yes",IF(AND(ISNUMBER(D300),ISNUMBER(E300)),IF(ABS(E300-D300)&lt;=1E-9*MAX(1,ABS(D300)),"Yes","No"),IF(D300=E300,"Yes","No")))</f>
        <v/>
      </c>
    </row>
    <row r="301">
      <c r="A301" s="4" t="inlineStr">
        <is>
          <t>FY27 Hiring freeze</t>
        </is>
      </c>
      <c r="B301" s="4" t="inlineStr">
        <is>
          <t>IT Tech month 1 FTE</t>
        </is>
      </c>
      <c r="D301" s="57" t="n">
        <v>173.5914666922634</v>
      </c>
      <c r="E301" s="58">
        <f>'FY27 Hiring freeze'!E17</f>
        <v/>
      </c>
      <c r="F301" s="59">
        <f>IF(AND(ISNUMBER(D301),ISNUMBER(E301)),E301-D301,"")</f>
        <v/>
      </c>
      <c r="G301" s="4">
        <f>IF(AND(D301="",E301=""),"Yes",IF(AND(ISNUMBER(D301),ISNUMBER(E301)),IF(ABS(E301-D301)&lt;=1E-9*MAX(1,ABS(D301)),"Yes","No"),IF(D301=E301,"Yes","No")))</f>
        <v/>
      </c>
    </row>
    <row r="302">
      <c r="A302" s="4" t="inlineStr">
        <is>
          <t>FY27 Hiring freeze</t>
        </is>
      </c>
      <c r="B302" s="4" t="inlineStr">
        <is>
          <t>IT Tech month 7 FTE</t>
        </is>
      </c>
      <c r="D302" s="57" t="n">
        <v>165.0186079842059</v>
      </c>
      <c r="E302" s="58">
        <f>'FY27 Hiring freeze'!K17</f>
        <v/>
      </c>
      <c r="F302" s="59">
        <f>IF(AND(ISNUMBER(D302),ISNUMBER(E302)),E302-D302,"")</f>
        <v/>
      </c>
      <c r="G302" s="4">
        <f>IF(AND(D302="",E302=""),"Yes",IF(AND(ISNUMBER(D302),ISNUMBER(E302)),IF(ABS(E302-D302)&lt;=1E-9*MAX(1,ABS(D302)),"Yes","No"),IF(D302=E302,"Yes","No")))</f>
        <v/>
      </c>
    </row>
    <row r="303">
      <c r="A303" s="4" t="inlineStr">
        <is>
          <t>FY27 Hiring freeze</t>
        </is>
      </c>
      <c r="B303" s="4" t="inlineStr">
        <is>
          <t>IT Tech month 12 FTE</t>
        </is>
      </c>
      <c r="D303" s="57" t="n">
        <v>155.3534912930738</v>
      </c>
      <c r="E303" s="58">
        <f>'FY27 Hiring freeze'!P17</f>
        <v/>
      </c>
      <c r="F303" s="59">
        <f>IF(AND(ISNUMBER(D303),ISNUMBER(E303)),E303-D303,"")</f>
        <v/>
      </c>
      <c r="G303" s="4">
        <f>IF(AND(D303="",E303=""),"Yes",IF(AND(ISNUMBER(D303),ISNUMBER(E303)),IF(ABS(E303-D303)&lt;=1E-9*MAX(1,ABS(D303)),"Yes","No"),IF(D303=E303,"Yes","No")))</f>
        <v/>
      </c>
    </row>
    <row r="304">
      <c r="A304" s="4" t="inlineStr">
        <is>
          <t>FY27 Hiring freeze</t>
        </is>
      </c>
      <c r="B304" s="4" t="inlineStr">
        <is>
          <t>IT Tech payroll cost</t>
        </is>
      </c>
      <c r="D304" s="57" t="n">
        <v>12238729.77940621</v>
      </c>
      <c r="E304" s="58">
        <f>'FY27 Hiring freeze'!Q20</f>
        <v/>
      </c>
      <c r="F304" s="59">
        <f>IF(AND(ISNUMBER(D304),ISNUMBER(E304)),E304-D304,"")</f>
        <v/>
      </c>
      <c r="G304" s="4">
        <f>IF(AND(D304="",E304=""),"Yes",IF(AND(ISNUMBER(D304),ISNUMBER(E304)),IF(ABS(E304-D304)&lt;=1E-9*MAX(1,ABS(D304)),"Yes","No"),IF(D304=E304,"Yes","No")))</f>
        <v/>
      </c>
    </row>
    <row r="305">
      <c r="A305" s="4" t="inlineStr">
        <is>
          <t>FY27 Hiring freeze</t>
        </is>
      </c>
      <c r="B305" s="4" t="inlineStr">
        <is>
          <t>IT Tech hires</t>
        </is>
      </c>
      <c r="D305" s="57" t="n">
        <v>5.630399308888464</v>
      </c>
      <c r="E305" s="58">
        <f>'FY27 Hiring freeze'!Q19</f>
        <v/>
      </c>
      <c r="F305" s="59">
        <f>IF(AND(ISNUMBER(D305),ISNUMBER(E305)),E305-D305,"")</f>
        <v/>
      </c>
      <c r="G305" s="4">
        <f>IF(AND(D305="",E305=""),"Yes",IF(AND(ISNUMBER(D305),ISNUMBER(E305)),IF(ABS(E305-D305)&lt;=1E-9*MAX(1,ABS(D305)),"Yes","No"),IF(D305=E305,"Yes","No")))</f>
        <v/>
      </c>
    </row>
    <row r="306">
      <c r="A306" s="4" t="inlineStr">
        <is>
          <t>FY27 Hiring freeze</t>
        </is>
      </c>
      <c r="B306" s="4" t="inlineStr">
        <is>
          <t>IT Sales month 1 FTE</t>
        </is>
      </c>
      <c r="D306" s="57" t="n">
        <v>121.622014893916</v>
      </c>
      <c r="E306" s="58">
        <f>'FY27 Hiring freeze'!E22</f>
        <v/>
      </c>
      <c r="F306" s="59">
        <f>IF(AND(ISNUMBER(D306),ISNUMBER(E306)),E306-D306,"")</f>
        <v/>
      </c>
      <c r="G306" s="4">
        <f>IF(AND(D306="",E306=""),"Yes",IF(AND(ISNUMBER(D306),ISNUMBER(E306)),IF(ABS(E306-D306)&lt;=1E-9*MAX(1,ABS(D306)),"Yes","No"),IF(D306=E306,"Yes","No")))</f>
        <v/>
      </c>
    </row>
    <row r="307">
      <c r="A307" s="4" t="inlineStr">
        <is>
          <t>FY27 Hiring freeze</t>
        </is>
      </c>
      <c r="B307" s="4" t="inlineStr">
        <is>
          <t>IT Sales month 7 FTE</t>
        </is>
      </c>
      <c r="D307" s="57" t="n">
        <v>114.3390321275825</v>
      </c>
      <c r="E307" s="58">
        <f>'FY27 Hiring freeze'!K22</f>
        <v/>
      </c>
      <c r="F307" s="59">
        <f>IF(AND(ISNUMBER(D307),ISNUMBER(E307)),E307-D307,"")</f>
        <v/>
      </c>
      <c r="G307" s="4">
        <f>IF(AND(D307="",E307=""),"Yes",IF(AND(ISNUMBER(D307),ISNUMBER(E307)),IF(ABS(E307-D307)&lt;=1E-9*MAX(1,ABS(D307)),"Yes","No"),IF(D307=E307,"Yes","No")))</f>
        <v/>
      </c>
    </row>
    <row r="308">
      <c r="A308" s="4" t="inlineStr">
        <is>
          <t>FY27 Hiring freeze</t>
        </is>
      </c>
      <c r="B308" s="4" t="inlineStr">
        <is>
          <t>IT Sales month 12 FTE</t>
        </is>
      </c>
      <c r="D308" s="57" t="n">
        <v>106.2255227477337</v>
      </c>
      <c r="E308" s="58">
        <f>'FY27 Hiring freeze'!P22</f>
        <v/>
      </c>
      <c r="F308" s="59">
        <f>IF(AND(ISNUMBER(D308),ISNUMBER(E308)),E308-D308,"")</f>
        <v/>
      </c>
      <c r="G308" s="4">
        <f>IF(AND(D308="",E308=""),"Yes",IF(AND(ISNUMBER(D308),ISNUMBER(E308)),IF(ABS(E308-D308)&lt;=1E-9*MAX(1,ABS(D308)),"Yes","No"),IF(D308=E308,"Yes","No")))</f>
        <v/>
      </c>
    </row>
    <row r="309">
      <c r="A309" s="4" t="inlineStr">
        <is>
          <t>FY27 Hiring freeze</t>
        </is>
      </c>
      <c r="B309" s="4" t="inlineStr">
        <is>
          <t>IT Sales payroll cost</t>
        </is>
      </c>
      <c r="D309" s="57" t="n">
        <v>6814902.746170478</v>
      </c>
      <c r="E309" s="58">
        <f>'FY27 Hiring freeze'!Q25</f>
        <v/>
      </c>
      <c r="F309" s="59">
        <f>IF(AND(ISNUMBER(D309),ISNUMBER(E309)),E309-D309,"")</f>
        <v/>
      </c>
      <c r="G309" s="4">
        <f>IF(AND(D309="",E309=""),"Yes",IF(AND(ISNUMBER(D309),ISNUMBER(E309)),IF(ABS(E309-D309)&lt;=1E-9*MAX(1,ABS(D309)),"Yes","No"),IF(D309=E309,"Yes","No")))</f>
        <v/>
      </c>
    </row>
    <row r="310">
      <c r="A310" s="4" t="inlineStr">
        <is>
          <t>FY27 Hiring freeze</t>
        </is>
      </c>
      <c r="B310" s="4" t="inlineStr">
        <is>
          <t>IT Sales hires</t>
        </is>
      </c>
      <c r="D310" s="57" t="n">
        <v>4.805597864268654</v>
      </c>
      <c r="E310" s="58">
        <f>'FY27 Hiring freeze'!Q24</f>
        <v/>
      </c>
      <c r="F310" s="59">
        <f>IF(AND(ISNUMBER(D310),ISNUMBER(E310)),E310-D310,"")</f>
        <v/>
      </c>
      <c r="G310" s="4">
        <f>IF(AND(D310="",E310=""),"Yes",IF(AND(ISNUMBER(D310),ISNUMBER(E310)),IF(ABS(E310-D310)&lt;=1E-9*MAX(1,ABS(D310)),"Yes","No"),IF(D310=E310,"Yes","No")))</f>
        <v/>
      </c>
    </row>
    <row r="311">
      <c r="A311" s="4" t="inlineStr">
        <is>
          <t>FY27 Hiring freeze</t>
        </is>
      </c>
      <c r="B311" s="4" t="inlineStr">
        <is>
          <t>IT Finance month 1 FTE</t>
        </is>
      </c>
      <c r="D311" s="57" t="n">
        <v>103.6730380165289</v>
      </c>
      <c r="E311" s="58">
        <f>'FY27 Hiring freeze'!E27</f>
        <v/>
      </c>
      <c r="F311" s="59">
        <f>IF(AND(ISNUMBER(D311),ISNUMBER(E311)),E311-D311,"")</f>
        <v/>
      </c>
      <c r="G311" s="4">
        <f>IF(AND(D311="",E311=""),"Yes",IF(AND(ISNUMBER(D311),ISNUMBER(E311)),IF(ABS(E311-D311)&lt;=1E-9*MAX(1,ABS(D311)),"Yes","No"),IF(D311=E311,"Yes","No")))</f>
        <v/>
      </c>
    </row>
    <row r="312">
      <c r="A312" s="4" t="inlineStr">
        <is>
          <t>FY27 Hiring freeze</t>
        </is>
      </c>
      <c r="B312" s="4" t="inlineStr">
        <is>
          <t>IT Finance month 7 FTE</t>
        </is>
      </c>
      <c r="D312" s="57" t="n">
        <v>98.45576552642211</v>
      </c>
      <c r="E312" s="58">
        <f>'FY27 Hiring freeze'!K27</f>
        <v/>
      </c>
      <c r="F312" s="59">
        <f>IF(AND(ISNUMBER(D312),ISNUMBER(E312)),E312-D312,"")</f>
        <v/>
      </c>
      <c r="G312" s="4">
        <f>IF(AND(D312="",E312=""),"Yes",IF(AND(ISNUMBER(D312),ISNUMBER(E312)),IF(ABS(E312-D312)&lt;=1E-9*MAX(1,ABS(D312)),"Yes","No"),IF(D312=E312,"Yes","No")))</f>
        <v/>
      </c>
    </row>
    <row r="313">
      <c r="A313" s="4" t="inlineStr">
        <is>
          <t>FY27 Hiring freeze</t>
        </is>
      </c>
      <c r="B313" s="4" t="inlineStr">
        <is>
          <t>IT Finance month 12 FTE</t>
        </is>
      </c>
      <c r="D313" s="57" t="n">
        <v>92.58001015571831</v>
      </c>
      <c r="E313" s="58">
        <f>'FY27 Hiring freeze'!P27</f>
        <v/>
      </c>
      <c r="F313" s="59">
        <f>IF(AND(ISNUMBER(D313),ISNUMBER(E313)),E313-D313,"")</f>
        <v/>
      </c>
      <c r="G313" s="4">
        <f>IF(AND(D313="",E313=""),"Yes",IF(AND(ISNUMBER(D313),ISNUMBER(E313)),IF(ABS(E313-D313)&lt;=1E-9*MAX(1,ABS(D313)),"Yes","No"),IF(D313=E313,"Yes","No")))</f>
        <v/>
      </c>
    </row>
    <row r="314">
      <c r="A314" s="4" t="inlineStr">
        <is>
          <t>FY27 Hiring freeze</t>
        </is>
      </c>
      <c r="B314" s="4" t="inlineStr">
        <is>
          <t>IT Finance payroll cost</t>
        </is>
      </c>
      <c r="D314" s="57" t="n">
        <v>6499554.626507267</v>
      </c>
      <c r="E314" s="58">
        <f>'FY27 Hiring freeze'!Q30</f>
        <v/>
      </c>
      <c r="F314" s="59">
        <f>IF(AND(ISNUMBER(D314),ISNUMBER(E314)),E314-D314,"")</f>
        <v/>
      </c>
      <c r="G314" s="4">
        <f>IF(AND(D314="",E314=""),"Yes",IF(AND(ISNUMBER(D314),ISNUMBER(E314)),IF(ABS(E314-D314)&lt;=1E-9*MAX(1,ABS(D314)),"Yes","No"),IF(D314=E314,"Yes","No")))</f>
        <v/>
      </c>
    </row>
    <row r="315">
      <c r="A315" s="4" t="inlineStr">
        <is>
          <t>FY27 Hiring freeze</t>
        </is>
      </c>
      <c r="B315" s="4" t="inlineStr">
        <is>
          <t>IT Finance hires</t>
        </is>
      </c>
      <c r="D315" s="57" t="n">
        <v>3.427973553719009</v>
      </c>
      <c r="E315" s="58">
        <f>'FY27 Hiring freeze'!Q29</f>
        <v/>
      </c>
      <c r="F315" s="59">
        <f>IF(AND(ISNUMBER(D315),ISNUMBER(E315)),E315-D315,"")</f>
        <v/>
      </c>
      <c r="G315" s="4">
        <f>IF(AND(D315="",E315=""),"Yes",IF(AND(ISNUMBER(D315),ISNUMBER(E315)),IF(ABS(E315-D315)&lt;=1E-9*MAX(1,ABS(D315)),"Yes","No"),IF(D315=E315,"Yes","No")))</f>
        <v/>
      </c>
    </row>
    <row r="316">
      <c r="A316" s="4" t="inlineStr">
        <is>
          <t>FY27 Hiring freeze</t>
        </is>
      </c>
      <c r="B316" s="4" t="inlineStr">
        <is>
          <t>IT HR month 1 FTE</t>
        </is>
      </c>
      <c r="D316" s="57" t="n">
        <v>74.88424875170223</v>
      </c>
      <c r="E316" s="58">
        <f>'FY27 Hiring freeze'!E32</f>
        <v/>
      </c>
      <c r="F316" s="59">
        <f>IF(AND(ISNUMBER(D316),ISNUMBER(E316)),E316-D316,"")</f>
        <v/>
      </c>
      <c r="G316" s="4">
        <f>IF(AND(D316="",E316=""),"Yes",IF(AND(ISNUMBER(D316),ISNUMBER(E316)),IF(ABS(E316-D316)&lt;=1E-9*MAX(1,ABS(D316)),"Yes","No"),IF(D316=E316,"Yes","No")))</f>
        <v/>
      </c>
    </row>
    <row r="317">
      <c r="A317" s="4" t="inlineStr">
        <is>
          <t>FY27 Hiring freeze</t>
        </is>
      </c>
      <c r="B317" s="4" t="inlineStr">
        <is>
          <t>IT HR month 7 FTE</t>
        </is>
      </c>
      <c r="D317" s="57" t="n">
        <v>70.15474087361517</v>
      </c>
      <c r="E317" s="58">
        <f>'FY27 Hiring freeze'!K32</f>
        <v/>
      </c>
      <c r="F317" s="59">
        <f>IF(AND(ISNUMBER(D317),ISNUMBER(E317)),E317-D317,"")</f>
        <v/>
      </c>
      <c r="G317" s="4">
        <f>IF(AND(D317="",E317=""),"Yes",IF(AND(ISNUMBER(D317),ISNUMBER(E317)),IF(ABS(E317-D317)&lt;=1E-9*MAX(1,ABS(D317)),"Yes","No"),IF(D317=E317,"Yes","No")))</f>
        <v/>
      </c>
    </row>
    <row r="318">
      <c r="A318" s="4" t="inlineStr">
        <is>
          <t>FY27 Hiring freeze</t>
        </is>
      </c>
      <c r="B318" s="4" t="inlineStr">
        <is>
          <t>IT HR month 12 FTE</t>
        </is>
      </c>
      <c r="D318" s="57" t="n">
        <v>64.9056194556324</v>
      </c>
      <c r="E318" s="58">
        <f>'FY27 Hiring freeze'!P32</f>
        <v/>
      </c>
      <c r="F318" s="59">
        <f>IF(AND(ISNUMBER(D318),ISNUMBER(E318)),E318-D318,"")</f>
        <v/>
      </c>
      <c r="G318" s="4">
        <f>IF(AND(D318="",E318=""),"Yes",IF(AND(ISNUMBER(D318),ISNUMBER(E318)),IF(ABS(E318-D318)&lt;=1E-9*MAX(1,ABS(D318)),"Yes","No"),IF(D318=E318,"Yes","No")))</f>
        <v/>
      </c>
    </row>
    <row r="319">
      <c r="A319" s="4" t="inlineStr">
        <is>
          <t>FY27 Hiring freeze</t>
        </is>
      </c>
      <c r="B319" s="4" t="inlineStr">
        <is>
          <t>IT HR payroll cost</t>
        </is>
      </c>
      <c r="D319" s="57" t="n">
        <v>4053297.380732151</v>
      </c>
      <c r="E319" s="58">
        <f>'FY27 Hiring freeze'!Q35</f>
        <v/>
      </c>
      <c r="F319" s="59">
        <f>IF(AND(ISNUMBER(D319),ISNUMBER(E319)),E319-D319,"")</f>
        <v/>
      </c>
      <c r="G319" s="4">
        <f>IF(AND(D319="",E319=""),"Yes",IF(AND(ISNUMBER(D319),ISNUMBER(E319)),IF(ABS(E319-D319)&lt;=1E-9*MAX(1,ABS(D319)),"Yes","No"),IF(D319=E319,"Yes","No")))</f>
        <v/>
      </c>
    </row>
    <row r="320">
      <c r="A320" s="4" t="inlineStr">
        <is>
          <t>FY27 Hiring freeze</t>
        </is>
      </c>
      <c r="B320" s="4" t="inlineStr">
        <is>
          <t>IT HR hires</t>
        </is>
      </c>
      <c r="D320" s="57" t="n">
        <v>3.125283704039945</v>
      </c>
      <c r="E320" s="58">
        <f>'FY27 Hiring freeze'!Q34</f>
        <v/>
      </c>
      <c r="F320" s="59">
        <f>IF(AND(ISNUMBER(D320),ISNUMBER(E320)),E320-D320,"")</f>
        <v/>
      </c>
      <c r="G320" s="4">
        <f>IF(AND(D320="",E320=""),"Yes",IF(AND(ISNUMBER(D320),ISNUMBER(E320)),IF(ABS(E320-D320)&lt;=1E-9*MAX(1,ABS(D320)),"Yes","No"),IF(D320=E320,"Yes","No")))</f>
        <v/>
      </c>
    </row>
    <row r="321">
      <c r="A321" s="4" t="inlineStr">
        <is>
          <t>FY27 Hiring freeze</t>
        </is>
      </c>
      <c r="B321" s="4" t="inlineStr">
        <is>
          <t>PL Customer Service month 1 FTE</t>
        </is>
      </c>
      <c r="D321" s="57" t="n">
        <v>320.7556429418132</v>
      </c>
      <c r="E321" s="58">
        <f>'FY27 Hiring freeze'!E37</f>
        <v/>
      </c>
      <c r="F321" s="59">
        <f>IF(AND(ISNUMBER(D321),ISNUMBER(E321)),E321-D321,"")</f>
        <v/>
      </c>
      <c r="G321" s="4">
        <f>IF(AND(D321="",E321=""),"Yes",IF(AND(ISNUMBER(D321),ISNUMBER(E321)),IF(ABS(E321-D321)&lt;=1E-9*MAX(1,ABS(D321)),"Yes","No"),IF(D321=E321,"Yes","No")))</f>
        <v/>
      </c>
    </row>
    <row r="322">
      <c r="A322" s="4" t="inlineStr">
        <is>
          <t>FY27 Hiring freeze</t>
        </is>
      </c>
      <c r="B322" s="4" t="inlineStr">
        <is>
          <t>PL Customer Service month 7 FTE</t>
        </is>
      </c>
      <c r="D322" s="57" t="n">
        <v>294.6433611214586</v>
      </c>
      <c r="E322" s="58">
        <f>'FY27 Hiring freeze'!K37</f>
        <v/>
      </c>
      <c r="F322" s="59">
        <f>IF(AND(ISNUMBER(D322),ISNUMBER(E322)),E322-D322,"")</f>
        <v/>
      </c>
      <c r="G322" s="4">
        <f>IF(AND(D322="",E322=""),"Yes",IF(AND(ISNUMBER(D322),ISNUMBER(E322)),IF(ABS(E322-D322)&lt;=1E-9*MAX(1,ABS(D322)),"Yes","No"),IF(D322=E322,"Yes","No")))</f>
        <v/>
      </c>
    </row>
    <row r="323">
      <c r="A323" s="4" t="inlineStr">
        <is>
          <t>FY27 Hiring freeze</t>
        </is>
      </c>
      <c r="B323" s="4" t="inlineStr">
        <is>
          <t>PL Customer Service month 12 FTE</t>
        </is>
      </c>
      <c r="D323" s="57" t="n">
        <v>266.2684373431862</v>
      </c>
      <c r="E323" s="58">
        <f>'FY27 Hiring freeze'!P37</f>
        <v/>
      </c>
      <c r="F323" s="59">
        <f>IF(AND(ISNUMBER(D323),ISNUMBER(E323)),E323-D323,"")</f>
        <v/>
      </c>
      <c r="G323" s="4">
        <f>IF(AND(D323="",E323=""),"Yes",IF(AND(ISNUMBER(D323),ISNUMBER(E323)),IF(ABS(E323-D323)&lt;=1E-9*MAX(1,ABS(D323)),"Yes","No"),IF(D323=E323,"Yes","No")))</f>
        <v/>
      </c>
    </row>
    <row r="324">
      <c r="A324" s="4" t="inlineStr">
        <is>
          <t>FY27 Hiring freeze</t>
        </is>
      </c>
      <c r="B324" s="4" t="inlineStr">
        <is>
          <t>PL Customer Service payroll cost</t>
        </is>
      </c>
      <c r="D324" s="57" t="n">
        <v>11442438.00536734</v>
      </c>
      <c r="E324" s="58">
        <f>'FY27 Hiring freeze'!Q40</f>
        <v/>
      </c>
      <c r="F324" s="59">
        <f>IF(AND(ISNUMBER(D324),ISNUMBER(E324)),E324-D324,"")</f>
        <v/>
      </c>
      <c r="G324" s="4">
        <f>IF(AND(D324="",E324=""),"Yes",IF(AND(ISNUMBER(D324),ISNUMBER(E324)),IF(ABS(E324-D324)&lt;=1E-9*MAX(1,ABS(D324)),"Yes","No"),IF(D324=E324,"Yes","No")))</f>
        <v/>
      </c>
    </row>
    <row r="325">
      <c r="A325" s="4" t="inlineStr">
        <is>
          <t>FY27 Hiring freeze</t>
        </is>
      </c>
      <c r="B325" s="4" t="inlineStr">
        <is>
          <t>PL Customer Service hires</t>
        </is>
      </c>
      <c r="D325" s="57" t="n">
        <v>17.39764057104571</v>
      </c>
      <c r="E325" s="58">
        <f>'FY27 Hiring freeze'!Q39</f>
        <v/>
      </c>
      <c r="F325" s="59">
        <f>IF(AND(ISNUMBER(D325),ISNUMBER(E325)),E325-D325,"")</f>
        <v/>
      </c>
      <c r="G325" s="4">
        <f>IF(AND(D325="",E325=""),"Yes",IF(AND(ISNUMBER(D325),ISNUMBER(E325)),IF(ABS(E325-D325)&lt;=1E-9*MAX(1,ABS(D325)),"Yes","No"),IF(D325=E325,"Yes","No")))</f>
        <v/>
      </c>
    </row>
    <row r="326">
      <c r="A326" s="4" t="inlineStr">
        <is>
          <t>FY27 Hiring freeze</t>
        </is>
      </c>
      <c r="B326" s="4" t="inlineStr">
        <is>
          <t>PL Operations month 1 FTE</t>
        </is>
      </c>
      <c r="D326" s="57" t="n">
        <v>289.8734908105561</v>
      </c>
      <c r="E326" s="58">
        <f>'FY27 Hiring freeze'!E42</f>
        <v/>
      </c>
      <c r="F326" s="59">
        <f>IF(AND(ISNUMBER(D326),ISNUMBER(E326)),E326-D326,"")</f>
        <v/>
      </c>
      <c r="G326" s="4">
        <f>IF(AND(D326="",E326=""),"Yes",IF(AND(ISNUMBER(D326),ISNUMBER(E326)),IF(ABS(E326-D326)&lt;=1E-9*MAX(1,ABS(D326)),"Yes","No"),IF(D326=E326,"Yes","No")))</f>
        <v/>
      </c>
    </row>
    <row r="327">
      <c r="A327" s="4" t="inlineStr">
        <is>
          <t>FY27 Hiring freeze</t>
        </is>
      </c>
      <c r="B327" s="4" t="inlineStr">
        <is>
          <t>PL Operations month 7 FTE</t>
        </is>
      </c>
      <c r="D327" s="57" t="n">
        <v>276.4327115794066</v>
      </c>
      <c r="E327" s="58">
        <f>'FY27 Hiring freeze'!K42</f>
        <v/>
      </c>
      <c r="F327" s="59">
        <f>IF(AND(ISNUMBER(D327),ISNUMBER(E327)),E327-D327,"")</f>
        <v/>
      </c>
      <c r="G327" s="4">
        <f>IF(AND(D327="",E327=""),"Yes",IF(AND(ISNUMBER(D327),ISNUMBER(E327)),IF(ABS(E327-D327)&lt;=1E-9*MAX(1,ABS(D327)),"Yes","No"),IF(D327=E327,"Yes","No")))</f>
        <v/>
      </c>
    </row>
    <row r="328">
      <c r="A328" s="4" t="inlineStr">
        <is>
          <t>FY27 Hiring freeze</t>
        </is>
      </c>
      <c r="B328" s="4" t="inlineStr">
        <is>
          <t>PL Operations month 12 FTE</t>
        </is>
      </c>
      <c r="D328" s="57" t="n">
        <v>261.2277615463077</v>
      </c>
      <c r="E328" s="58">
        <f>'FY27 Hiring freeze'!P42</f>
        <v/>
      </c>
      <c r="F328" s="59">
        <f>IF(AND(ISNUMBER(D328),ISNUMBER(E328)),E328-D328,"")</f>
        <v/>
      </c>
      <c r="G328" s="4">
        <f>IF(AND(D328="",E328=""),"Yes",IF(AND(ISNUMBER(D328),ISNUMBER(E328)),IF(ABS(E328-D328)&lt;=1E-9*MAX(1,ABS(D328)),"Yes","No"),IF(D328=E328,"Yes","No")))</f>
        <v/>
      </c>
    </row>
    <row r="329">
      <c r="A329" s="4" t="inlineStr">
        <is>
          <t>FY27 Hiring freeze</t>
        </is>
      </c>
      <c r="B329" s="4" t="inlineStr">
        <is>
          <t>PL Operations payroll cost</t>
        </is>
      </c>
      <c r="D329" s="57" t="n">
        <v>11065873.70566554</v>
      </c>
      <c r="E329" s="58">
        <f>'FY27 Hiring freeze'!Q45</f>
        <v/>
      </c>
      <c r="F329" s="59">
        <f>IF(AND(ISNUMBER(D329),ISNUMBER(E329)),E329-D329,"")</f>
        <v/>
      </c>
      <c r="G329" s="4">
        <f>IF(AND(D329="",E329=""),"Yes",IF(AND(ISNUMBER(D329),ISNUMBER(E329)),IF(ABS(E329-D329)&lt;=1E-9*MAX(1,ABS(D329)),"Yes","No"),IF(D329=E329,"Yes","No")))</f>
        <v/>
      </c>
    </row>
    <row r="330">
      <c r="A330" s="4" t="inlineStr">
        <is>
          <t>FY27 Hiring freeze</t>
        </is>
      </c>
      <c r="B330" s="4" t="inlineStr">
        <is>
          <t>PL Operations hires</t>
        </is>
      </c>
      <c r="D330" s="57" t="n">
        <v>8.815748114985865</v>
      </c>
      <c r="E330" s="58">
        <f>'FY27 Hiring freeze'!Q44</f>
        <v/>
      </c>
      <c r="F330" s="59">
        <f>IF(AND(ISNUMBER(D330),ISNUMBER(E330)),E330-D330,"")</f>
        <v/>
      </c>
      <c r="G330" s="4">
        <f>IF(AND(D330="",E330=""),"Yes",IF(AND(ISNUMBER(D330),ISNUMBER(E330)),IF(ABS(E330-D330)&lt;=1E-9*MAX(1,ABS(D330)),"Yes","No"),IF(D330=E330,"Yes","No")))</f>
        <v/>
      </c>
    </row>
    <row r="331">
      <c r="A331" s="4" t="inlineStr">
        <is>
          <t>FY27 Hiring freeze</t>
        </is>
      </c>
      <c r="B331" s="4" t="inlineStr">
        <is>
          <t>PL Tech month 1 FTE</t>
        </is>
      </c>
      <c r="D331" s="57" t="n">
        <v>190.943129806356</v>
      </c>
      <c r="E331" s="58">
        <f>'FY27 Hiring freeze'!E47</f>
        <v/>
      </c>
      <c r="F331" s="59">
        <f>IF(AND(ISNUMBER(D331),ISNUMBER(E331)),E331-D331,"")</f>
        <v/>
      </c>
      <c r="G331" s="4">
        <f>IF(AND(D331="",E331=""),"Yes",IF(AND(ISNUMBER(D331),ISNUMBER(E331)),IF(ABS(E331-D331)&lt;=1E-9*MAX(1,ABS(D331)),"Yes","No"),IF(D331=E331,"Yes","No")))</f>
        <v/>
      </c>
    </row>
    <row r="332">
      <c r="A332" s="4" t="inlineStr">
        <is>
          <t>FY27 Hiring freeze</t>
        </is>
      </c>
      <c r="B332" s="4" t="inlineStr">
        <is>
          <t>PL Tech month 7 FTE</t>
        </is>
      </c>
      <c r="D332" s="57" t="n">
        <v>180.4101389472763</v>
      </c>
      <c r="E332" s="58">
        <f>'FY27 Hiring freeze'!K47</f>
        <v/>
      </c>
      <c r="F332" s="59">
        <f>IF(AND(ISNUMBER(D332),ISNUMBER(E332)),E332-D332,"")</f>
        <v/>
      </c>
      <c r="G332" s="4">
        <f>IF(AND(D332="",E332=""),"Yes",IF(AND(ISNUMBER(D332),ISNUMBER(E332)),IF(ABS(E332-D332)&lt;=1E-9*MAX(1,ABS(D332)),"Yes","No"),IF(D332=E332,"Yes","No")))</f>
        <v/>
      </c>
    </row>
    <row r="333">
      <c r="A333" s="4" t="inlineStr">
        <is>
          <t>FY27 Hiring freeze</t>
        </is>
      </c>
      <c r="B333" s="4" t="inlineStr">
        <is>
          <t>PL Tech month 12 FTE</t>
        </is>
      </c>
      <c r="D333" s="57" t="n">
        <v>168.6126942571649</v>
      </c>
      <c r="E333" s="58">
        <f>'FY27 Hiring freeze'!P47</f>
        <v/>
      </c>
      <c r="F333" s="59">
        <f>IF(AND(ISNUMBER(D333),ISNUMBER(E333)),E333-D333,"")</f>
        <v/>
      </c>
      <c r="G333" s="4">
        <f>IF(AND(D333="",E333=""),"Yes",IF(AND(ISNUMBER(D333),ISNUMBER(E333)),IF(ABS(E333-D333)&lt;=1E-9*MAX(1,ABS(D333)),"Yes","No"),IF(D333=E333,"Yes","No")))</f>
        <v/>
      </c>
    </row>
    <row r="334">
      <c r="A334" s="4" t="inlineStr">
        <is>
          <t>FY27 Hiring freeze</t>
        </is>
      </c>
      <c r="B334" s="4" t="inlineStr">
        <is>
          <t>PL Tech payroll cost</t>
        </is>
      </c>
      <c r="D334" s="57" t="n">
        <v>9918748.305265609</v>
      </c>
      <c r="E334" s="58">
        <f>'FY27 Hiring freeze'!Q50</f>
        <v/>
      </c>
      <c r="F334" s="59">
        <f>IF(AND(ISNUMBER(D334),ISNUMBER(E334)),E334-D334,"")</f>
        <v/>
      </c>
      <c r="G334" s="4">
        <f>IF(AND(D334="",E334=""),"Yes",IF(AND(ISNUMBER(D334),ISNUMBER(E334)),IF(ABS(E334-D334)&lt;=1E-9*MAX(1,ABS(D334)),"Yes","No"),IF(D334=E334,"Yes","No")))</f>
        <v/>
      </c>
    </row>
    <row r="335">
      <c r="A335" s="4" t="inlineStr">
        <is>
          <t>FY27 Hiring freeze</t>
        </is>
      </c>
      <c r="B335" s="4" t="inlineStr">
        <is>
          <t>PL Tech hires</t>
        </is>
      </c>
      <c r="D335" s="57" t="n">
        <v>6.935495228388771</v>
      </c>
      <c r="E335" s="58">
        <f>'FY27 Hiring freeze'!Q49</f>
        <v/>
      </c>
      <c r="F335" s="59">
        <f>IF(AND(ISNUMBER(D335),ISNUMBER(E335)),E335-D335,"")</f>
        <v/>
      </c>
      <c r="G335" s="4">
        <f>IF(AND(D335="",E335=""),"Yes",IF(AND(ISNUMBER(D335),ISNUMBER(E335)),IF(ABS(E335-D335)&lt;=1E-9*MAX(1,ABS(D335)),"Yes","No"),IF(D335=E335,"Yes","No")))</f>
        <v/>
      </c>
    </row>
    <row r="336">
      <c r="A336" s="4" t="inlineStr">
        <is>
          <t>FY27 Hiring freeze</t>
        </is>
      </c>
      <c r="B336" s="4" t="inlineStr">
        <is>
          <t>PL Sales month 1 FTE</t>
        </is>
      </c>
      <c r="D336" s="57" t="n">
        <v>143.3869335845501</v>
      </c>
      <c r="E336" s="58">
        <f>'FY27 Hiring freeze'!E52</f>
        <v/>
      </c>
      <c r="F336" s="59">
        <f>IF(AND(ISNUMBER(D336),ISNUMBER(E336)),E336-D336,"")</f>
        <v/>
      </c>
      <c r="G336" s="4">
        <f>IF(AND(D336="",E336=""),"Yes",IF(AND(ISNUMBER(D336),ISNUMBER(E336)),IF(ABS(E336-D336)&lt;=1E-9*MAX(1,ABS(D336)),"Yes","No"),IF(D336=E336,"Yes","No")))</f>
        <v/>
      </c>
    </row>
    <row r="337">
      <c r="A337" s="4" t="inlineStr">
        <is>
          <t>FY27 Hiring freeze</t>
        </is>
      </c>
      <c r="B337" s="4" t="inlineStr">
        <is>
          <t>PL Sales month 7 FTE</t>
        </is>
      </c>
      <c r="D337" s="57" t="n">
        <v>134.6719470341406</v>
      </c>
      <c r="E337" s="58">
        <f>'FY27 Hiring freeze'!K52</f>
        <v/>
      </c>
      <c r="F337" s="59">
        <f>IF(AND(ISNUMBER(D337),ISNUMBER(E337)),E337-D337,"")</f>
        <v/>
      </c>
      <c r="G337" s="4">
        <f>IF(AND(D337="",E337=""),"Yes",IF(AND(ISNUMBER(D337),ISNUMBER(E337)),IF(ABS(E337-D337)&lt;=1E-9*MAX(1,ABS(D337)),"Yes","No"),IF(D337=E337,"Yes","No")))</f>
        <v/>
      </c>
    </row>
    <row r="338">
      <c r="A338" s="4" t="inlineStr">
        <is>
          <t>FY27 Hiring freeze</t>
        </is>
      </c>
      <c r="B338" s="4" t="inlineStr">
        <is>
          <t>PL Sales month 12 FTE</t>
        </is>
      </c>
      <c r="D338" s="57" t="n">
        <v>124.9730913675345</v>
      </c>
      <c r="E338" s="58">
        <f>'FY27 Hiring freeze'!P52</f>
        <v/>
      </c>
      <c r="F338" s="59">
        <f>IF(AND(ISNUMBER(D338),ISNUMBER(E338)),E338-D338,"")</f>
        <v/>
      </c>
      <c r="G338" s="4">
        <f>IF(AND(D338="",E338=""),"Yes",IF(AND(ISNUMBER(D338),ISNUMBER(E338)),IF(ABS(E338-D338)&lt;=1E-9*MAX(1,ABS(D338)),"Yes","No"),IF(D338=E338,"Yes","No")))</f>
        <v/>
      </c>
    </row>
    <row r="339">
      <c r="A339" s="4" t="inlineStr">
        <is>
          <t>FY27 Hiring freeze</t>
        </is>
      </c>
      <c r="B339" s="4" t="inlineStr">
        <is>
          <t>PL Sales payroll cost</t>
        </is>
      </c>
      <c r="D339" s="57" t="n">
        <v>5582092.916127247</v>
      </c>
      <c r="E339" s="58">
        <f>'FY27 Hiring freeze'!Q55</f>
        <v/>
      </c>
      <c r="F339" s="59">
        <f>IF(AND(ISNUMBER(D339),ISNUMBER(E339)),E339-D339,"")</f>
        <v/>
      </c>
      <c r="G339" s="4">
        <f>IF(AND(D339="",E339=""),"Yes",IF(AND(ISNUMBER(D339),ISNUMBER(E339)),IF(ABS(E339-D339)&lt;=1E-9*MAX(1,ABS(D339)),"Yes","No"),IF(D339=E339,"Yes","No")))</f>
        <v/>
      </c>
    </row>
    <row r="340">
      <c r="A340" s="4" t="inlineStr">
        <is>
          <t>FY27 Hiring freeze</t>
        </is>
      </c>
      <c r="B340" s="4" t="inlineStr">
        <is>
          <t>PL Sales hires</t>
        </is>
      </c>
      <c r="D340" s="57" t="n">
        <v>5.752793217145548</v>
      </c>
      <c r="E340" s="58">
        <f>'FY27 Hiring freeze'!Q54</f>
        <v/>
      </c>
      <c r="F340" s="59">
        <f>IF(AND(ISNUMBER(D340),ISNUMBER(E340)),E340-D340,"")</f>
        <v/>
      </c>
      <c r="G340" s="4">
        <f>IF(AND(D340="",E340=""),"Yes",IF(AND(ISNUMBER(D340),ISNUMBER(E340)),IF(ABS(E340-D340)&lt;=1E-9*MAX(1,ABS(D340)),"Yes","No"),IF(D340=E340,"Yes","No")))</f>
        <v/>
      </c>
    </row>
    <row r="341">
      <c r="A341" s="4" t="inlineStr">
        <is>
          <t>FY27 Hiring freeze</t>
        </is>
      </c>
      <c r="B341" s="4" t="inlineStr">
        <is>
          <t>PL Finance month 1 FTE</t>
        </is>
      </c>
      <c r="D341" s="57" t="n">
        <v>102.8211457319052</v>
      </c>
      <c r="E341" s="58">
        <f>'FY27 Hiring freeze'!E57</f>
        <v/>
      </c>
      <c r="F341" s="59">
        <f>IF(AND(ISNUMBER(D341),ISNUMBER(E341)),E341-D341,"")</f>
        <v/>
      </c>
      <c r="G341" s="4">
        <f>IF(AND(D341="",E341=""),"Yes",IF(AND(ISNUMBER(D341),ISNUMBER(E341)),IF(ABS(E341-D341)&lt;=1E-9*MAX(1,ABS(D341)),"Yes","No"),IF(D341=E341,"Yes","No")))</f>
        <v/>
      </c>
    </row>
    <row r="342">
      <c r="A342" s="4" t="inlineStr">
        <is>
          <t>FY27 Hiring freeze</t>
        </is>
      </c>
      <c r="B342" s="4" t="inlineStr">
        <is>
          <t>PL Finance month 7 FTE</t>
        </is>
      </c>
      <c r="D342" s="57" t="n">
        <v>95.53840688123992</v>
      </c>
      <c r="E342" s="58">
        <f>'FY27 Hiring freeze'!K57</f>
        <v/>
      </c>
      <c r="F342" s="59">
        <f>IF(AND(ISNUMBER(D342),ISNUMBER(E342)),E342-D342,"")</f>
        <v/>
      </c>
      <c r="G342" s="4">
        <f>IF(AND(D342="",E342=""),"Yes",IF(AND(ISNUMBER(D342),ISNUMBER(E342)),IF(ABS(E342-D342)&lt;=1E-9*MAX(1,ABS(D342)),"Yes","No"),IF(D342=E342,"Yes","No")))</f>
        <v/>
      </c>
    </row>
    <row r="343">
      <c r="A343" s="4" t="inlineStr">
        <is>
          <t>FY27 Hiring freeze</t>
        </is>
      </c>
      <c r="B343" s="4" t="inlineStr">
        <is>
          <t>PL Finance month 12 FTE</t>
        </is>
      </c>
      <c r="D343" s="57" t="n">
        <v>87.5266411307867</v>
      </c>
      <c r="E343" s="58">
        <f>'FY27 Hiring freeze'!P57</f>
        <v/>
      </c>
      <c r="F343" s="59">
        <f>IF(AND(ISNUMBER(D343),ISNUMBER(E343)),E343-D343,"")</f>
        <v/>
      </c>
      <c r="G343" s="4">
        <f>IF(AND(D343="",E343=""),"Yes",IF(AND(ISNUMBER(D343),ISNUMBER(E343)),IF(ABS(E343-D343)&lt;=1E-9*MAX(1,ABS(D343)),"Yes","No"),IF(D343=E343,"Yes","No")))</f>
        <v/>
      </c>
    </row>
    <row r="344">
      <c r="A344" s="4" t="inlineStr">
        <is>
          <t>FY27 Hiring freeze</t>
        </is>
      </c>
      <c r="B344" s="4" t="inlineStr">
        <is>
          <t>PL Finance payroll cost</t>
        </is>
      </c>
      <c r="D344" s="57" t="n">
        <v>4500966.90691256</v>
      </c>
      <c r="E344" s="58">
        <f>'FY27 Hiring freeze'!Q60</f>
        <v/>
      </c>
      <c r="F344" s="59">
        <f>IF(AND(ISNUMBER(D344),ISNUMBER(E344)),E344-D344,"")</f>
        <v/>
      </c>
      <c r="G344" s="4">
        <f>IF(AND(D344="",E344=""),"Yes",IF(AND(ISNUMBER(D344),ISNUMBER(E344)),IF(ABS(E344-D344)&lt;=1E-9*MAX(1,ABS(D344)),"Yes","No"),IF(D344=E344,"Yes","No")))</f>
        <v/>
      </c>
    </row>
    <row r="345">
      <c r="A345" s="4" t="inlineStr">
        <is>
          <t>FY27 Hiring freeze</t>
        </is>
      </c>
      <c r="B345" s="4" t="inlineStr">
        <is>
          <t>PL Finance hires</t>
        </is>
      </c>
      <c r="D345" s="57" t="n">
        <v>4.829065238558909</v>
      </c>
      <c r="E345" s="58">
        <f>'FY27 Hiring freeze'!Q59</f>
        <v/>
      </c>
      <c r="F345" s="59">
        <f>IF(AND(ISNUMBER(D345),ISNUMBER(E345)),E345-D345,"")</f>
        <v/>
      </c>
      <c r="G345" s="4">
        <f>IF(AND(D345="",E345=""),"Yes",IF(AND(ISNUMBER(D345),ISNUMBER(E345)),IF(ABS(E345-D345)&lt;=1E-9*MAX(1,ABS(D345)),"Yes","No"),IF(D345=E345,"Yes","No")))</f>
        <v/>
      </c>
    </row>
    <row r="346">
      <c r="A346" s="4" t="inlineStr">
        <is>
          <t>FY27 Hiring freeze</t>
        </is>
      </c>
      <c r="B346" s="4" t="inlineStr">
        <is>
          <t>PL HR month 1 FTE</t>
        </is>
      </c>
      <c r="D346" s="57" t="n">
        <v>87.1013371734211</v>
      </c>
      <c r="E346" s="58">
        <f>'FY27 Hiring freeze'!E62</f>
        <v/>
      </c>
      <c r="F346" s="59">
        <f>IF(AND(ISNUMBER(D346),ISNUMBER(E346)),E346-D346,"")</f>
        <v/>
      </c>
      <c r="G346" s="4">
        <f>IF(AND(D346="",E346=""),"Yes",IF(AND(ISNUMBER(D346),ISNUMBER(E346)),IF(ABS(E346-D346)&lt;=1E-9*MAX(1,ABS(D346)),"Yes","No"),IF(D346=E346,"Yes","No")))</f>
        <v/>
      </c>
    </row>
    <row r="347">
      <c r="A347" s="4" t="inlineStr">
        <is>
          <t>FY27 Hiring freeze</t>
        </is>
      </c>
      <c r="B347" s="4" t="inlineStr">
        <is>
          <t>PL HR month 7 FTE</t>
        </is>
      </c>
      <c r="D347" s="57" t="n">
        <v>83.04033230048904</v>
      </c>
      <c r="E347" s="58">
        <f>'FY27 Hiring freeze'!K62</f>
        <v/>
      </c>
      <c r="F347" s="59">
        <f>IF(AND(ISNUMBER(D347),ISNUMBER(E347)),E347-D347,"")</f>
        <v/>
      </c>
      <c r="G347" s="4">
        <f>IF(AND(D347="",E347=""),"Yes",IF(AND(ISNUMBER(D347),ISNUMBER(E347)),IF(ABS(E347-D347)&lt;=1E-9*MAX(1,ABS(D347)),"Yes","No"),IF(D347=E347,"Yes","No")))</f>
        <v/>
      </c>
    </row>
    <row r="348">
      <c r="A348" s="4" t="inlineStr">
        <is>
          <t>FY27 Hiring freeze</t>
        </is>
      </c>
      <c r="B348" s="4" t="inlineStr">
        <is>
          <t>PL HR month 12 FTE</t>
        </is>
      </c>
      <c r="D348" s="57" t="n">
        <v>78.44762599591826</v>
      </c>
      <c r="E348" s="58">
        <f>'FY27 Hiring freeze'!P62</f>
        <v/>
      </c>
      <c r="F348" s="59">
        <f>IF(AND(ISNUMBER(D348),ISNUMBER(E348)),E348-D348,"")</f>
        <v/>
      </c>
      <c r="G348" s="4">
        <f>IF(AND(D348="",E348=""),"Yes",IF(AND(ISNUMBER(D348),ISNUMBER(E348)),IF(ABS(E348-D348)&lt;=1E-9*MAX(1,ABS(D348)),"Yes","No"),IF(D348=E348,"Yes","No")))</f>
        <v/>
      </c>
    </row>
    <row r="349">
      <c r="A349" s="4" t="inlineStr">
        <is>
          <t>FY27 Hiring freeze</t>
        </is>
      </c>
      <c r="B349" s="4" t="inlineStr">
        <is>
          <t>PL HR payroll cost</t>
        </is>
      </c>
      <c r="D349" s="57" t="n">
        <v>3245550.361962068</v>
      </c>
      <c r="E349" s="58">
        <f>'FY27 Hiring freeze'!Q65</f>
        <v/>
      </c>
      <c r="F349" s="59">
        <f>IF(AND(ISNUMBER(D349),ISNUMBER(E349)),E349-D349,"")</f>
        <v/>
      </c>
      <c r="G349" s="4">
        <f>IF(AND(D349="",E349=""),"Yes",IF(AND(ISNUMBER(D349),ISNUMBER(E349)),IF(ABS(E349-D349)&lt;=1E-9*MAX(1,ABS(D349)),"Yes","No"),IF(D349=E349,"Yes","No")))</f>
        <v/>
      </c>
    </row>
    <row r="350">
      <c r="A350" s="4" t="inlineStr">
        <is>
          <t>FY27 Hiring freeze</t>
        </is>
      </c>
      <c r="B350" s="4" t="inlineStr">
        <is>
          <t>PL HR hires</t>
        </is>
      </c>
      <c r="D350" s="57" t="n">
        <v>2.663896317630117</v>
      </c>
      <c r="E350" s="58">
        <f>'FY27 Hiring freeze'!Q64</f>
        <v/>
      </c>
      <c r="F350" s="59">
        <f>IF(AND(ISNUMBER(D350),ISNUMBER(E350)),E350-D350,"")</f>
        <v/>
      </c>
      <c r="G350" s="4">
        <f>IF(AND(D350="",E350=""),"Yes",IF(AND(ISNUMBER(D350),ISNUMBER(E350)),IF(ABS(E350-D350)&lt;=1E-9*MAX(1,ABS(D350)),"Yes","No"),IF(D350=E350,"Yes","No")))</f>
        <v/>
      </c>
    </row>
    <row r="351">
      <c r="A351" s="4" t="inlineStr">
        <is>
          <t>FY27 High attrition</t>
        </is>
      </c>
      <c r="B351" s="4" t="inlineStr">
        <is>
          <t>IT Customer Service month 1 FTE</t>
        </is>
      </c>
      <c r="D351" s="57" t="n">
        <v>305.8129841756557</v>
      </c>
      <c r="E351" s="58">
        <f>'FY27 High attrition'!E7</f>
        <v/>
      </c>
      <c r="F351" s="59">
        <f>IF(AND(ISNUMBER(D351),ISNUMBER(E351)),E351-D351,"")</f>
        <v/>
      </c>
      <c r="G351" s="4">
        <f>IF(AND(D351="",E351=""),"Yes",IF(AND(ISNUMBER(D351),ISNUMBER(E351)),IF(ABS(E351-D351)&lt;=1E-9*MAX(1,ABS(D351)),"Yes","No"),IF(D351=E351,"Yes","No")))</f>
        <v/>
      </c>
    </row>
    <row r="352">
      <c r="A352" s="4" t="inlineStr">
        <is>
          <t>FY27 High attrition</t>
        </is>
      </c>
      <c r="B352" s="4" t="inlineStr">
        <is>
          <t>IT Customer Service month 7 FTE</t>
        </is>
      </c>
      <c r="D352" s="57" t="n">
        <v>304.7403265382353</v>
      </c>
      <c r="E352" s="58">
        <f>'FY27 High attrition'!K7</f>
        <v/>
      </c>
      <c r="F352" s="59">
        <f>IF(AND(ISNUMBER(D352),ISNUMBER(E352)),E352-D352,"")</f>
        <v/>
      </c>
      <c r="G352" s="4">
        <f>IF(AND(D352="",E352=""),"Yes",IF(AND(ISNUMBER(D352),ISNUMBER(E352)),IF(ABS(E352-D352)&lt;=1E-9*MAX(1,ABS(D352)),"Yes","No"),IF(D352=E352,"Yes","No")))</f>
        <v/>
      </c>
    </row>
    <row r="353">
      <c r="A353" s="4" t="inlineStr">
        <is>
          <t>FY27 High attrition</t>
        </is>
      </c>
      <c r="B353" s="4" t="inlineStr">
        <is>
          <t>IT Customer Service month 12 FTE</t>
        </is>
      </c>
      <c r="D353" s="57" t="n">
        <v>303.8598338919989</v>
      </c>
      <c r="E353" s="58">
        <f>'FY27 High attrition'!P7</f>
        <v/>
      </c>
      <c r="F353" s="59">
        <f>IF(AND(ISNUMBER(D353),ISNUMBER(E353)),E353-D353,"")</f>
        <v/>
      </c>
      <c r="G353" s="4">
        <f>IF(AND(D353="",E353=""),"Yes",IF(AND(ISNUMBER(D353),ISNUMBER(E353)),IF(ABS(E353-D353)&lt;=1E-9*MAX(1,ABS(D353)),"Yes","No"),IF(D353=E353,"Yes","No")))</f>
        <v/>
      </c>
    </row>
    <row r="354">
      <c r="A354" s="4" t="inlineStr">
        <is>
          <t>FY27 High attrition</t>
        </is>
      </c>
      <c r="B354" s="4" t="inlineStr">
        <is>
          <t>IT Customer Service payroll cost</t>
        </is>
      </c>
      <c r="D354" s="57" t="n">
        <v>16153752.35676401</v>
      </c>
      <c r="E354" s="58">
        <f>'FY27 High attrition'!Q10</f>
        <v/>
      </c>
      <c r="F354" s="59">
        <f>IF(AND(ISNUMBER(D354),ISNUMBER(E354)),E354-D354,"")</f>
        <v/>
      </c>
      <c r="G354" s="4">
        <f>IF(AND(D354="",E354=""),"Yes",IF(AND(ISNUMBER(D354),ISNUMBER(E354)),IF(ABS(E354-D354)&lt;=1E-9*MAX(1,ABS(D354)),"Yes","No"),IF(D354=E354,"Yes","No")))</f>
        <v/>
      </c>
    </row>
    <row r="355">
      <c r="A355" s="4" t="inlineStr">
        <is>
          <t>FY27 High attrition</t>
        </is>
      </c>
      <c r="B355" s="4" t="inlineStr">
        <is>
          <t>IT Customer Service hires</t>
        </is>
      </c>
      <c r="D355" s="57" t="n">
        <v>81.2310750279613</v>
      </c>
      <c r="E355" s="58">
        <f>'FY27 High attrition'!Q9</f>
        <v/>
      </c>
      <c r="F355" s="59">
        <f>IF(AND(ISNUMBER(D355),ISNUMBER(E355)),E355-D355,"")</f>
        <v/>
      </c>
      <c r="G355" s="4">
        <f>IF(AND(D355="",E355=""),"Yes",IF(AND(ISNUMBER(D355),ISNUMBER(E355)),IF(ABS(E355-D355)&lt;=1E-9*MAX(1,ABS(D355)),"Yes","No"),IF(D355=E355,"Yes","No")))</f>
        <v/>
      </c>
    </row>
    <row r="356">
      <c r="A356" s="4" t="inlineStr">
        <is>
          <t>FY27 High attrition</t>
        </is>
      </c>
      <c r="B356" s="4" t="inlineStr">
        <is>
          <t>IT Operations month 1 FTE</t>
        </is>
      </c>
      <c r="D356" s="57" t="n">
        <v>254.4221853486319</v>
      </c>
      <c r="E356" s="58">
        <f>'FY27 High attrition'!E12</f>
        <v/>
      </c>
      <c r="F356" s="59">
        <f>IF(AND(ISNUMBER(D356),ISNUMBER(E356)),E356-D356,"")</f>
        <v/>
      </c>
      <c r="G356" s="4">
        <f>IF(AND(D356="",E356=""),"Yes",IF(AND(ISNUMBER(D356),ISNUMBER(E356)),IF(ABS(E356-D356)&lt;=1E-9*MAX(1,ABS(D356)),"Yes","No"),IF(D356=E356,"Yes","No")))</f>
        <v/>
      </c>
    </row>
    <row r="357">
      <c r="A357" s="4" t="inlineStr">
        <is>
          <t>FY27 High attrition</t>
        </is>
      </c>
      <c r="B357" s="4" t="inlineStr">
        <is>
          <t>IT Operations month 7 FTE</t>
        </is>
      </c>
      <c r="D357" s="57" t="n">
        <v>252.2210704844389</v>
      </c>
      <c r="E357" s="58">
        <f>'FY27 High attrition'!K12</f>
        <v/>
      </c>
      <c r="F357" s="59">
        <f>IF(AND(ISNUMBER(D357),ISNUMBER(E357)),E357-D357,"")</f>
        <v/>
      </c>
      <c r="G357" s="4">
        <f>IF(AND(D357="",E357=""),"Yes",IF(AND(ISNUMBER(D357),ISNUMBER(E357)),IF(ABS(E357-D357)&lt;=1E-9*MAX(1,ABS(D357)),"Yes","No"),IF(D357=E357,"Yes","No")))</f>
        <v/>
      </c>
    </row>
    <row r="358">
      <c r="A358" s="4" t="inlineStr">
        <is>
          <t>FY27 High attrition</t>
        </is>
      </c>
      <c r="B358" s="4" t="inlineStr">
        <is>
          <t>IT Operations month 12 FTE</t>
        </is>
      </c>
      <c r="D358" s="57" t="n">
        <v>250.4050847357643</v>
      </c>
      <c r="E358" s="58">
        <f>'FY27 High attrition'!P12</f>
        <v/>
      </c>
      <c r="F358" s="59">
        <f>IF(AND(ISNUMBER(D358),ISNUMBER(E358)),E358-D358,"")</f>
        <v/>
      </c>
      <c r="G358" s="4">
        <f>IF(AND(D358="",E358=""),"Yes",IF(AND(ISNUMBER(D358),ISNUMBER(E358)),IF(ABS(E358-D358)&lt;=1E-9*MAX(1,ABS(D358)),"Yes","No"),IF(D358=E358,"Yes","No")))</f>
        <v/>
      </c>
    </row>
    <row r="359">
      <c r="A359" s="4" t="inlineStr">
        <is>
          <t>FY27 High attrition</t>
        </is>
      </c>
      <c r="B359" s="4" t="inlineStr">
        <is>
          <t>IT Operations payroll cost</t>
        </is>
      </c>
      <c r="D359" s="57" t="n">
        <v>14676021.5293308</v>
      </c>
      <c r="E359" s="58">
        <f>'FY27 High attrition'!Q15</f>
        <v/>
      </c>
      <c r="F359" s="59">
        <f>IF(AND(ISNUMBER(D359),ISNUMBER(E359)),E359-D359,"")</f>
        <v/>
      </c>
      <c r="G359" s="4">
        <f>IF(AND(D359="",E359=""),"Yes",IF(AND(ISNUMBER(D359),ISNUMBER(E359)),IF(ABS(E359-D359)&lt;=1E-9*MAX(1,ABS(D359)),"Yes","No"),IF(D359=E359,"Yes","No")))</f>
        <v/>
      </c>
    </row>
    <row r="360">
      <c r="A360" s="4" t="inlineStr">
        <is>
          <t>FY27 High attrition</t>
        </is>
      </c>
      <c r="B360" s="4" t="inlineStr">
        <is>
          <t>IT Operations hires</t>
        </is>
      </c>
      <c r="D360" s="57" t="n">
        <v>40.58219218440583</v>
      </c>
      <c r="E360" s="58">
        <f>'FY27 High attrition'!Q14</f>
        <v/>
      </c>
      <c r="F360" s="59">
        <f>IF(AND(ISNUMBER(D360),ISNUMBER(E360)),E360-D360,"")</f>
        <v/>
      </c>
      <c r="G360" s="4">
        <f>IF(AND(D360="",E360=""),"Yes",IF(AND(ISNUMBER(D360),ISNUMBER(E360)),IF(ABS(E360-D360)&lt;=1E-9*MAX(1,ABS(D360)),"Yes","No"),IF(D360=E360,"Yes","No")))</f>
        <v/>
      </c>
    </row>
    <row r="361">
      <c r="A361" s="4" t="inlineStr">
        <is>
          <t>FY27 High attrition</t>
        </is>
      </c>
      <c r="B361" s="4" t="inlineStr">
        <is>
          <t>IT Tech month 1 FTE</t>
        </is>
      </c>
      <c r="D361" s="57" t="n">
        <v>174.2530733666091</v>
      </c>
      <c r="E361" s="58">
        <f>'FY27 High attrition'!E17</f>
        <v/>
      </c>
      <c r="F361" s="59">
        <f>IF(AND(ISNUMBER(D361),ISNUMBER(E361)),E361-D361,"")</f>
        <v/>
      </c>
      <c r="G361" s="4">
        <f>IF(AND(D361="",E361=""),"Yes",IF(AND(ISNUMBER(D361),ISNUMBER(E361)),IF(ABS(E361-D361)&lt;=1E-9*MAX(1,ABS(D361)),"Yes","No"),IF(D361=E361,"Yes","No")))</f>
        <v/>
      </c>
    </row>
    <row r="362">
      <c r="A362" s="4" t="inlineStr">
        <is>
          <t>FY27 High attrition</t>
        </is>
      </c>
      <c r="B362" s="4" t="inlineStr">
        <is>
          <t>IT Tech month 7 FTE</t>
        </is>
      </c>
      <c r="D362" s="57" t="n">
        <v>176.888635810569</v>
      </c>
      <c r="E362" s="58">
        <f>'FY27 High attrition'!K17</f>
        <v/>
      </c>
      <c r="F362" s="59">
        <f>IF(AND(ISNUMBER(D362),ISNUMBER(E362)),E362-D362,"")</f>
        <v/>
      </c>
      <c r="G362" s="4">
        <f>IF(AND(D362="",E362=""),"Yes",IF(AND(ISNUMBER(D362),ISNUMBER(E362)),IF(ABS(E362-D362)&lt;=1E-9*MAX(1,ABS(D362)),"Yes","No"),IF(D362=E362,"Yes","No")))</f>
        <v/>
      </c>
    </row>
    <row r="363">
      <c r="A363" s="4" t="inlineStr">
        <is>
          <t>FY27 High attrition</t>
        </is>
      </c>
      <c r="B363" s="4" t="inlineStr">
        <is>
          <t>IT Tech month 12 FTE</t>
        </is>
      </c>
      <c r="D363" s="57" t="n">
        <v>179.0619657060394</v>
      </c>
      <c r="E363" s="58">
        <f>'FY27 High attrition'!P17</f>
        <v/>
      </c>
      <c r="F363" s="59">
        <f>IF(AND(ISNUMBER(D363),ISNUMBER(E363)),E363-D363,"")</f>
        <v/>
      </c>
      <c r="G363" s="4">
        <f>IF(AND(D363="",E363=""),"Yes",IF(AND(ISNUMBER(D363),ISNUMBER(E363)),IF(ABS(E363-D363)&lt;=1E-9*MAX(1,ABS(D363)),"Yes","No"),IF(D363=E363,"Yes","No")))</f>
        <v/>
      </c>
    </row>
    <row r="364">
      <c r="A364" s="4" t="inlineStr">
        <is>
          <t>FY27 High attrition</t>
        </is>
      </c>
      <c r="B364" s="4" t="inlineStr">
        <is>
          <t>IT Tech payroll cost</t>
        </is>
      </c>
      <c r="D364" s="57" t="n">
        <v>13056455.64816885</v>
      </c>
      <c r="E364" s="58">
        <f>'FY27 High attrition'!Q20</f>
        <v/>
      </c>
      <c r="F364" s="59">
        <f>IF(AND(ISNUMBER(D364),ISNUMBER(E364)),E364-D364,"")</f>
        <v/>
      </c>
      <c r="G364" s="4">
        <f>IF(AND(D364="",E364=""),"Yes",IF(AND(ISNUMBER(D364),ISNUMBER(E364)),IF(ABS(E364-D364)&lt;=1E-9*MAX(1,ABS(D364)),"Yes","No"),IF(D364=E364,"Yes","No")))</f>
        <v/>
      </c>
    </row>
    <row r="365">
      <c r="A365" s="4" t="inlineStr">
        <is>
          <t>FY27 High attrition</t>
        </is>
      </c>
      <c r="B365" s="4" t="inlineStr">
        <is>
          <t>IT Tech hires</t>
        </is>
      </c>
      <c r="D365" s="57" t="n">
        <v>38.24753265450018</v>
      </c>
      <c r="E365" s="58">
        <f>'FY27 High attrition'!Q19</f>
        <v/>
      </c>
      <c r="F365" s="59">
        <f>IF(AND(ISNUMBER(D365),ISNUMBER(E365)),E365-D365,"")</f>
        <v/>
      </c>
      <c r="G365" s="4">
        <f>IF(AND(D365="",E365=""),"Yes",IF(AND(ISNUMBER(D365),ISNUMBER(E365)),IF(ABS(E365-D365)&lt;=1E-9*MAX(1,ABS(D365)),"Yes","No"),IF(D365=E365,"Yes","No")))</f>
        <v/>
      </c>
    </row>
    <row r="366">
      <c r="A366" s="4" t="inlineStr">
        <is>
          <t>FY27 High attrition</t>
        </is>
      </c>
      <c r="B366" s="4" t="inlineStr">
        <is>
          <t>IT Sales month 1 FTE</t>
        </is>
      </c>
      <c r="D366" s="57" t="n">
        <v>121.8731193620908</v>
      </c>
      <c r="E366" s="58">
        <f>'FY27 High attrition'!E22</f>
        <v/>
      </c>
      <c r="F366" s="59">
        <f>IF(AND(ISNUMBER(D366),ISNUMBER(E366)),E366-D366,"")</f>
        <v/>
      </c>
      <c r="G366" s="4">
        <f>IF(AND(D366="",E366=""),"Yes",IF(AND(ISNUMBER(D366),ISNUMBER(E366)),IF(ABS(E366-D366)&lt;=1E-9*MAX(1,ABS(D366)),"Yes","No"),IF(D366=E366,"Yes","No")))</f>
        <v/>
      </c>
    </row>
    <row r="367">
      <c r="A367" s="4" t="inlineStr">
        <is>
          <t>FY27 High attrition</t>
        </is>
      </c>
      <c r="B367" s="4" t="inlineStr">
        <is>
          <t>IT Sales month 7 FTE</t>
        </is>
      </c>
      <c r="D367" s="57" t="n">
        <v>122.2956264972515</v>
      </c>
      <c r="E367" s="58">
        <f>'FY27 High attrition'!K22</f>
        <v/>
      </c>
      <c r="F367" s="59">
        <f>IF(AND(ISNUMBER(D367),ISNUMBER(E367)),E367-D367,"")</f>
        <v/>
      </c>
      <c r="G367" s="4">
        <f>IF(AND(D367="",E367=""),"Yes",IF(AND(ISNUMBER(D367),ISNUMBER(E367)),IF(ABS(E367-D367)&lt;=1E-9*MAX(1,ABS(D367)),"Yes","No"),IF(D367=E367,"Yes","No")))</f>
        <v/>
      </c>
    </row>
    <row r="368">
      <c r="A368" s="4" t="inlineStr">
        <is>
          <t>FY27 High attrition</t>
        </is>
      </c>
      <c r="B368" s="4" t="inlineStr">
        <is>
          <t>IT Sales month 12 FTE</t>
        </is>
      </c>
      <c r="D368" s="57" t="n">
        <v>122.6432721073692</v>
      </c>
      <c r="E368" s="58">
        <f>'FY27 High attrition'!P22</f>
        <v/>
      </c>
      <c r="F368" s="59">
        <f>IF(AND(ISNUMBER(D368),ISNUMBER(E368)),E368-D368,"")</f>
        <v/>
      </c>
      <c r="G368" s="4">
        <f>IF(AND(D368="",E368=""),"Yes",IF(AND(ISNUMBER(D368),ISNUMBER(E368)),IF(ABS(E368-D368)&lt;=1E-9*MAX(1,ABS(D368)),"Yes","No"),IF(D368=E368,"Yes","No")))</f>
        <v/>
      </c>
    </row>
    <row r="369">
      <c r="A369" s="4" t="inlineStr">
        <is>
          <t>FY27 High attrition</t>
        </is>
      </c>
      <c r="B369" s="4" t="inlineStr">
        <is>
          <t>IT Sales payroll cost</t>
        </is>
      </c>
      <c r="D369" s="57" t="n">
        <v>7253708.846031415</v>
      </c>
      <c r="E369" s="58">
        <f>'FY27 High attrition'!Q25</f>
        <v/>
      </c>
      <c r="F369" s="59">
        <f>IF(AND(ISNUMBER(D369),ISNUMBER(E369)),E369-D369,"")</f>
        <v/>
      </c>
      <c r="G369" s="4">
        <f>IF(AND(D369="",E369=""),"Yes",IF(AND(ISNUMBER(D369),ISNUMBER(E369)),IF(ABS(E369-D369)&lt;=1E-9*MAX(1,ABS(D369)),"Yes","No"),IF(D369=E369,"Yes","No")))</f>
        <v/>
      </c>
    </row>
    <row r="370">
      <c r="A370" s="4" t="inlineStr">
        <is>
          <t>FY27 High attrition</t>
        </is>
      </c>
      <c r="B370" s="4" t="inlineStr">
        <is>
          <t>IT Sales hires</t>
        </is>
      </c>
      <c r="D370" s="57" t="n">
        <v>28.69775419140874</v>
      </c>
      <c r="E370" s="58">
        <f>'FY27 High attrition'!Q24</f>
        <v/>
      </c>
      <c r="F370" s="59">
        <f>IF(AND(ISNUMBER(D370),ISNUMBER(E370)),E370-D370,"")</f>
        <v/>
      </c>
      <c r="G370" s="4">
        <f>IF(AND(D370="",E370=""),"Yes",IF(AND(ISNUMBER(D370),ISNUMBER(E370)),IF(ABS(E370-D370)&lt;=1E-9*MAX(1,ABS(D370)),"Yes","No"),IF(D370=E370,"Yes","No")))</f>
        <v/>
      </c>
    </row>
    <row r="371">
      <c r="A371" s="4" t="inlineStr">
        <is>
          <t>FY27 High attrition</t>
        </is>
      </c>
      <c r="B371" s="4" t="inlineStr">
        <is>
          <t>IT Finance month 1 FTE</t>
        </is>
      </c>
      <c r="D371" s="57" t="n">
        <v>103.6349494214876</v>
      </c>
      <c r="E371" s="58">
        <f>'FY27 High attrition'!E27</f>
        <v/>
      </c>
      <c r="F371" s="59">
        <f>IF(AND(ISNUMBER(D371),ISNUMBER(E371)),E371-D371,"")</f>
        <v/>
      </c>
      <c r="G371" s="4">
        <f>IF(AND(D371="",E371=""),"Yes",IF(AND(ISNUMBER(D371),ISNUMBER(E371)),IF(ABS(E371-D371)&lt;=1E-9*MAX(1,ABS(D371)),"Yes","No"),IF(D371=E371,"Yes","No")))</f>
        <v/>
      </c>
    </row>
    <row r="372">
      <c r="A372" s="4" t="inlineStr">
        <is>
          <t>FY27 High attrition</t>
        </is>
      </c>
      <c r="B372" s="4" t="inlineStr">
        <is>
          <t>IT Finance month 7 FTE</t>
        </is>
      </c>
      <c r="D372" s="57" t="n">
        <v>102.6754100965539</v>
      </c>
      <c r="E372" s="58">
        <f>'FY27 High attrition'!K27</f>
        <v/>
      </c>
      <c r="F372" s="59">
        <f>IF(AND(ISNUMBER(D372),ISNUMBER(E372)),E372-D372,"")</f>
        <v/>
      </c>
      <c r="G372" s="4">
        <f>IF(AND(D372="",E372=""),"Yes",IF(AND(ISNUMBER(D372),ISNUMBER(E372)),IF(ABS(E372-D372)&lt;=1E-9*MAX(1,ABS(D372)),"Yes","No"),IF(D372=E372,"Yes","No")))</f>
        <v/>
      </c>
    </row>
    <row r="373">
      <c r="A373" s="4" t="inlineStr">
        <is>
          <t>FY27 High attrition</t>
        </is>
      </c>
      <c r="B373" s="4" t="inlineStr">
        <is>
          <t>IT Finance month 12 FTE</t>
        </is>
      </c>
      <c r="D373" s="57" t="n">
        <v>101.8843128620609</v>
      </c>
      <c r="E373" s="58">
        <f>'FY27 High attrition'!P27</f>
        <v/>
      </c>
      <c r="F373" s="59">
        <f>IF(AND(ISNUMBER(D373),ISNUMBER(E373)),E373-D373,"")</f>
        <v/>
      </c>
      <c r="G373" s="4">
        <f>IF(AND(D373="",E373=""),"Yes",IF(AND(ISNUMBER(D373),ISNUMBER(E373)),IF(ABS(E373-D373)&lt;=1E-9*MAX(1,ABS(D373)),"Yes","No"),IF(D373=E373,"Yes","No")))</f>
        <v/>
      </c>
    </row>
    <row r="374">
      <c r="A374" s="4" t="inlineStr">
        <is>
          <t>FY27 High attrition</t>
        </is>
      </c>
      <c r="B374" s="4" t="inlineStr">
        <is>
          <t>IT Finance payroll cost</t>
        </is>
      </c>
      <c r="D374" s="57" t="n">
        <v>6758014.165411702</v>
      </c>
      <c r="E374" s="58">
        <f>'FY27 High attrition'!Q30</f>
        <v/>
      </c>
      <c r="F374" s="59">
        <f>IF(AND(ISNUMBER(D374),ISNUMBER(E374)),E374-D374,"")</f>
        <v/>
      </c>
      <c r="G374" s="4">
        <f>IF(AND(D374="",E374=""),"Yes",IF(AND(ISNUMBER(D374),ISNUMBER(E374)),IF(ABS(E374-D374)&lt;=1E-9*MAX(1,ABS(D374)),"Yes","No"),IF(D374=E374,"Yes","No")))</f>
        <v/>
      </c>
    </row>
    <row r="375">
      <c r="A375" s="4" t="inlineStr">
        <is>
          <t>FY27 High attrition</t>
        </is>
      </c>
      <c r="B375" s="4" t="inlineStr">
        <is>
          <t>IT Finance hires</t>
        </is>
      </c>
      <c r="D375" s="57" t="n">
        <v>17.72173030859598</v>
      </c>
      <c r="E375" s="58">
        <f>'FY27 High attrition'!Q29</f>
        <v/>
      </c>
      <c r="F375" s="59">
        <f>IF(AND(ISNUMBER(D375),ISNUMBER(E375)),E375-D375,"")</f>
        <v/>
      </c>
      <c r="G375" s="4">
        <f>IF(AND(D375="",E375=""),"Yes",IF(AND(ISNUMBER(D375),ISNUMBER(E375)),IF(ABS(E375-D375)&lt;=1E-9*MAX(1,ABS(D375)),"Yes","No"),IF(D375=E375,"Yes","No")))</f>
        <v/>
      </c>
    </row>
    <row r="376">
      <c r="A376" s="4" t="inlineStr">
        <is>
          <t>FY27 High attrition</t>
        </is>
      </c>
      <c r="B376" s="4" t="inlineStr">
        <is>
          <t>IT HR month 1 FTE</t>
        </is>
      </c>
      <c r="D376" s="57" t="n">
        <v>74.84952337721289</v>
      </c>
      <c r="E376" s="58">
        <f>'FY27 High attrition'!E32</f>
        <v/>
      </c>
      <c r="F376" s="59">
        <f>IF(AND(ISNUMBER(D376),ISNUMBER(E376)),E376-D376,"")</f>
        <v/>
      </c>
      <c r="G376" s="4">
        <f>IF(AND(D376="",E376=""),"Yes",IF(AND(ISNUMBER(D376),ISNUMBER(E376)),IF(ABS(E376-D376)&lt;=1E-9*MAX(1,ABS(D376)),"Yes","No"),IF(D376=E376,"Yes","No")))</f>
        <v/>
      </c>
    </row>
    <row r="377">
      <c r="A377" s="4" t="inlineStr">
        <is>
          <t>FY27 High attrition</t>
        </is>
      </c>
      <c r="B377" s="4" t="inlineStr">
        <is>
          <t>IT HR month 7 FTE</t>
        </is>
      </c>
      <c r="D377" s="57" t="n">
        <v>73.98183967273593</v>
      </c>
      <c r="E377" s="58">
        <f>'FY27 High attrition'!K32</f>
        <v/>
      </c>
      <c r="F377" s="59">
        <f>IF(AND(ISNUMBER(D377),ISNUMBER(E377)),E377-D377,"")</f>
        <v/>
      </c>
      <c r="G377" s="4">
        <f>IF(AND(D377="",E377=""),"Yes",IF(AND(ISNUMBER(D377),ISNUMBER(E377)),IF(ABS(E377-D377)&lt;=1E-9*MAX(1,ABS(D377)),"Yes","No"),IF(D377=E377,"Yes","No")))</f>
        <v/>
      </c>
    </row>
    <row r="378">
      <c r="A378" s="4" t="inlineStr">
        <is>
          <t>FY27 High attrition</t>
        </is>
      </c>
      <c r="B378" s="4" t="inlineStr">
        <is>
          <t>IT HR month 12 FTE</t>
        </is>
      </c>
      <c r="D378" s="57" t="n">
        <v>73.2683801609772</v>
      </c>
      <c r="E378" s="58">
        <f>'FY27 High attrition'!P32</f>
        <v/>
      </c>
      <c r="F378" s="59">
        <f>IF(AND(ISNUMBER(D378),ISNUMBER(E378)),E378-D378,"")</f>
        <v/>
      </c>
      <c r="G378" s="4">
        <f>IF(AND(D378="",E378=""),"Yes",IF(AND(ISNUMBER(D378),ISNUMBER(E378)),IF(ABS(E378-D378)&lt;=1E-9*MAX(1,ABS(D378)),"Yes","No"),IF(D378=E378,"Yes","No")))</f>
        <v/>
      </c>
    </row>
    <row r="379">
      <c r="A379" s="4" t="inlineStr">
        <is>
          <t>FY27 High attrition</t>
        </is>
      </c>
      <c r="B379" s="4" t="inlineStr">
        <is>
          <t>IT HR payroll cost</t>
        </is>
      </c>
      <c r="D379" s="57" t="n">
        <v>4257342.091433049</v>
      </c>
      <c r="E379" s="58">
        <f>'FY27 High attrition'!Q35</f>
        <v/>
      </c>
      <c r="F379" s="59">
        <f>IF(AND(ISNUMBER(D379),ISNUMBER(E379)),E379-D379,"")</f>
        <v/>
      </c>
      <c r="G379" s="4">
        <f>IF(AND(D379="",E379=""),"Yes",IF(AND(ISNUMBER(D379),ISNUMBER(E379)),IF(ABS(E379-D379)&lt;=1E-9*MAX(1,ABS(D379)),"Yes","No"),IF(D379=E379,"Yes","No")))</f>
        <v/>
      </c>
    </row>
    <row r="380">
      <c r="A380" s="4" t="inlineStr">
        <is>
          <t>FY27 High attrition</t>
        </is>
      </c>
      <c r="B380" s="4" t="inlineStr">
        <is>
          <t>IT HR hires</t>
        </is>
      </c>
      <c r="D380" s="57" t="n">
        <v>16.13289356055963</v>
      </c>
      <c r="E380" s="58">
        <f>'FY27 High attrition'!Q34</f>
        <v/>
      </c>
      <c r="F380" s="59">
        <f>IF(AND(ISNUMBER(D380),ISNUMBER(E380)),E380-D380,"")</f>
        <v/>
      </c>
      <c r="G380" s="4">
        <f>IF(AND(D380="",E380=""),"Yes",IF(AND(ISNUMBER(D380),ISNUMBER(E380)),IF(ABS(E380-D380)&lt;=1E-9*MAX(1,ABS(D380)),"Yes","No"),IF(D380=E380,"Yes","No")))</f>
        <v/>
      </c>
    </row>
    <row r="381">
      <c r="A381" s="4" t="inlineStr">
        <is>
          <t>FY27 High attrition</t>
        </is>
      </c>
      <c r="B381" s="4" t="inlineStr">
        <is>
          <t>PL Customer Service month 1 FTE</t>
        </is>
      </c>
      <c r="D381" s="57" t="n">
        <v>321.0980024910237</v>
      </c>
      <c r="E381" s="58">
        <f>'FY27 High attrition'!E37</f>
        <v/>
      </c>
      <c r="F381" s="59">
        <f>IF(AND(ISNUMBER(D381),ISNUMBER(E381)),E381-D381,"")</f>
        <v/>
      </c>
      <c r="G381" s="4">
        <f>IF(AND(D381="",E381=""),"Yes",IF(AND(ISNUMBER(D381),ISNUMBER(E381)),IF(ABS(E381-D381)&lt;=1E-9*MAX(1,ABS(D381)),"Yes","No"),IF(D381=E381,"Yes","No")))</f>
        <v/>
      </c>
    </row>
    <row r="382">
      <c r="A382" s="4" t="inlineStr">
        <is>
          <t>FY27 High attrition</t>
        </is>
      </c>
      <c r="B382" s="4" t="inlineStr">
        <is>
          <t>PL Customer Service month 7 FTE</t>
        </is>
      </c>
      <c r="D382" s="57" t="n">
        <v>319.3769278963758</v>
      </c>
      <c r="E382" s="58">
        <f>'FY27 High attrition'!K37</f>
        <v/>
      </c>
      <c r="F382" s="59">
        <f>IF(AND(ISNUMBER(D382),ISNUMBER(E382)),E382-D382,"")</f>
        <v/>
      </c>
      <c r="G382" s="4">
        <f>IF(AND(D382="",E382=""),"Yes",IF(AND(ISNUMBER(D382),ISNUMBER(E382)),IF(ABS(E382-D382)&lt;=1E-9*MAX(1,ABS(D382)),"Yes","No"),IF(D382=E382,"Yes","No")))</f>
        <v/>
      </c>
    </row>
    <row r="383">
      <c r="A383" s="4" t="inlineStr">
        <is>
          <t>FY27 High attrition</t>
        </is>
      </c>
      <c r="B383" s="4" t="inlineStr">
        <is>
          <t>PL Customer Service month 12 FTE</t>
        </is>
      </c>
      <c r="D383" s="57" t="n">
        <v>317.9670608069481</v>
      </c>
      <c r="E383" s="58">
        <f>'FY27 High attrition'!P37</f>
        <v/>
      </c>
      <c r="F383" s="59">
        <f>IF(AND(ISNUMBER(D383),ISNUMBER(E383)),E383-D383,"")</f>
        <v/>
      </c>
      <c r="G383" s="4">
        <f>IF(AND(D383="",E383=""),"Yes",IF(AND(ISNUMBER(D383),ISNUMBER(E383)),IF(ABS(E383-D383)&lt;=1E-9*MAX(1,ABS(D383)),"Yes","No"),IF(D383=E383,"Yes","No")))</f>
        <v/>
      </c>
    </row>
    <row r="384">
      <c r="A384" s="4" t="inlineStr">
        <is>
          <t>FY27 High attrition</t>
        </is>
      </c>
      <c r="B384" s="4" t="inlineStr">
        <is>
          <t>PL Customer Service payroll cost</t>
        </is>
      </c>
      <c r="D384" s="57" t="n">
        <v>12331184.72894767</v>
      </c>
      <c r="E384" s="58">
        <f>'FY27 High attrition'!Q40</f>
        <v/>
      </c>
      <c r="F384" s="59">
        <f>IF(AND(ISNUMBER(D384),ISNUMBER(E384)),E384-D384,"")</f>
        <v/>
      </c>
      <c r="G384" s="4">
        <f>IF(AND(D384="",E384=""),"Yes",IF(AND(ISNUMBER(D384),ISNUMBER(E384)),IF(ABS(E384-D384)&lt;=1E-9*MAX(1,ABS(D384)),"Yes","No"),IF(D384=E384,"Yes","No")))</f>
        <v/>
      </c>
    </row>
    <row r="385">
      <c r="A385" s="4" t="inlineStr">
        <is>
          <t>FY27 High attrition</t>
        </is>
      </c>
      <c r="B385" s="4" t="inlineStr">
        <is>
          <t>PL Customer Service hires</t>
        </is>
      </c>
      <c r="D385" s="57" t="n">
        <v>96.5893587332794</v>
      </c>
      <c r="E385" s="58">
        <f>'FY27 High attrition'!Q39</f>
        <v/>
      </c>
      <c r="F385" s="59">
        <f>IF(AND(ISNUMBER(D385),ISNUMBER(E385)),E385-D385,"")</f>
        <v/>
      </c>
      <c r="G385" s="4">
        <f>IF(AND(D385="",E385=""),"Yes",IF(AND(ISNUMBER(D385),ISNUMBER(E385)),IF(ABS(E385-D385)&lt;=1E-9*MAX(1,ABS(D385)),"Yes","No"),IF(D385=E385,"Yes","No")))</f>
        <v/>
      </c>
    </row>
    <row r="386">
      <c r="A386" s="4" t="inlineStr">
        <is>
          <t>FY27 High attrition</t>
        </is>
      </c>
      <c r="B386" s="4" t="inlineStr">
        <is>
          <t>PL Operations month 1 FTE</t>
        </is>
      </c>
      <c r="D386" s="57" t="n">
        <v>289.7755380537229</v>
      </c>
      <c r="E386" s="58">
        <f>'FY27 High attrition'!E42</f>
        <v/>
      </c>
      <c r="F386" s="59">
        <f>IF(AND(ISNUMBER(D386),ISNUMBER(E386)),E386-D386,"")</f>
        <v/>
      </c>
      <c r="G386" s="4">
        <f>IF(AND(D386="",E386=""),"Yes",IF(AND(ISNUMBER(D386),ISNUMBER(E386)),IF(ABS(E386-D386)&lt;=1E-9*MAX(1,ABS(D386)),"Yes","No"),IF(D386=E386,"Yes","No")))</f>
        <v/>
      </c>
    </row>
    <row r="387">
      <c r="A387" s="4" t="inlineStr">
        <is>
          <t>FY27 High attrition</t>
        </is>
      </c>
      <c r="B387" s="4" t="inlineStr">
        <is>
          <t>PL Operations month 7 FTE</t>
        </is>
      </c>
      <c r="D387" s="57" t="n">
        <v>287.301678188348</v>
      </c>
      <c r="E387" s="58">
        <f>'FY27 High attrition'!K42</f>
        <v/>
      </c>
      <c r="F387" s="59">
        <f>IF(AND(ISNUMBER(D387),ISNUMBER(E387)),E387-D387,"")</f>
        <v/>
      </c>
      <c r="G387" s="4">
        <f>IF(AND(D387="",E387=""),"Yes",IF(AND(ISNUMBER(D387),ISNUMBER(E387)),IF(ABS(E387-D387)&lt;=1E-9*MAX(1,ABS(D387)),"Yes","No"),IF(D387=E387,"Yes","No")))</f>
        <v/>
      </c>
    </row>
    <row r="388">
      <c r="A388" s="4" t="inlineStr">
        <is>
          <t>FY27 High attrition</t>
        </is>
      </c>
      <c r="B388" s="4" t="inlineStr">
        <is>
          <t>PL Operations month 12 FTE</t>
        </is>
      </c>
      <c r="D388" s="57" t="n">
        <v>285.260401862026</v>
      </c>
      <c r="E388" s="58">
        <f>'FY27 High attrition'!P42</f>
        <v/>
      </c>
      <c r="F388" s="59">
        <f>IF(AND(ISNUMBER(D388),ISNUMBER(E388)),E388-D388,"")</f>
        <v/>
      </c>
      <c r="G388" s="4">
        <f>IF(AND(D388="",E388=""),"Yes",IF(AND(ISNUMBER(D388),ISNUMBER(E388)),IF(ABS(E388-D388)&lt;=1E-9*MAX(1,ABS(D388)),"Yes","No"),IF(D388=E388,"Yes","No")))</f>
        <v/>
      </c>
    </row>
    <row r="389">
      <c r="A389" s="4" t="inlineStr">
        <is>
          <t>FY27 High attrition</t>
        </is>
      </c>
      <c r="B389" s="4" t="inlineStr">
        <is>
          <t>PL Operations payroll cost</t>
        </is>
      </c>
      <c r="D389" s="57" t="n">
        <v>11473983.51417806</v>
      </c>
      <c r="E389" s="58">
        <f>'FY27 High attrition'!Q45</f>
        <v/>
      </c>
      <c r="F389" s="59">
        <f>IF(AND(ISNUMBER(D389),ISNUMBER(E389)),E389-D389,"")</f>
        <v/>
      </c>
      <c r="G389" s="4">
        <f>IF(AND(D389="",E389=""),"Yes",IF(AND(ISNUMBER(D389),ISNUMBER(E389)),IF(ABS(E389-D389)&lt;=1E-9*MAX(1,ABS(D389)),"Yes","No"),IF(D389=E389,"Yes","No")))</f>
        <v/>
      </c>
    </row>
    <row r="390">
      <c r="A390" s="4" t="inlineStr">
        <is>
          <t>FY27 High attrition</t>
        </is>
      </c>
      <c r="B390" s="4" t="inlineStr">
        <is>
          <t>PL Operations hires</t>
        </is>
      </c>
      <c r="D390" s="57" t="n">
        <v>45.5960249838863</v>
      </c>
      <c r="E390" s="58">
        <f>'FY27 High attrition'!Q44</f>
        <v/>
      </c>
      <c r="F390" s="59">
        <f>IF(AND(ISNUMBER(D390),ISNUMBER(E390)),E390-D390,"")</f>
        <v/>
      </c>
      <c r="G390" s="4">
        <f>IF(AND(D390="",E390=""),"Yes",IF(AND(ISNUMBER(D390),ISNUMBER(E390)),IF(ABS(E390-D390)&lt;=1E-9*MAX(1,ABS(D390)),"Yes","No"),IF(D390=E390,"Yes","No")))</f>
        <v/>
      </c>
    </row>
    <row r="391">
      <c r="A391" s="4" t="inlineStr">
        <is>
          <t>FY27 High attrition</t>
        </is>
      </c>
      <c r="B391" s="4" t="inlineStr">
        <is>
          <t>PL Tech month 1 FTE</t>
        </is>
      </c>
      <c r="D391" s="57" t="n">
        <v>191.6627354149294</v>
      </c>
      <c r="E391" s="58">
        <f>'FY27 High attrition'!E47</f>
        <v/>
      </c>
      <c r="F391" s="59">
        <f>IF(AND(ISNUMBER(D391),ISNUMBER(E391)),E391-D391,"")</f>
        <v/>
      </c>
      <c r="G391" s="4">
        <f>IF(AND(D391="",E391=""),"Yes",IF(AND(ISNUMBER(D391),ISNUMBER(E391)),IF(ABS(E391-D391)&lt;=1E-9*MAX(1,ABS(D391)),"Yes","No"),IF(D391=E391,"Yes","No")))</f>
        <v/>
      </c>
    </row>
    <row r="392">
      <c r="A392" s="4" t="inlineStr">
        <is>
          <t>FY27 High attrition</t>
        </is>
      </c>
      <c r="B392" s="4" t="inlineStr">
        <is>
          <t>PL Tech month 7 FTE</t>
        </is>
      </c>
      <c r="D392" s="57" t="n">
        <v>194.3446292534252</v>
      </c>
      <c r="E392" s="58">
        <f>'FY27 High attrition'!K47</f>
        <v/>
      </c>
      <c r="F392" s="59">
        <f>IF(AND(ISNUMBER(D392),ISNUMBER(E392)),E392-D392,"")</f>
        <v/>
      </c>
      <c r="G392" s="4">
        <f>IF(AND(D392="",E392=""),"Yes",IF(AND(ISNUMBER(D392),ISNUMBER(E392)),IF(ABS(E392-D392)&lt;=1E-9*MAX(1,ABS(D392)),"Yes","No"),IF(D392=E392,"Yes","No")))</f>
        <v/>
      </c>
    </row>
    <row r="393">
      <c r="A393" s="4" t="inlineStr">
        <is>
          <t>FY27 High attrition</t>
        </is>
      </c>
      <c r="B393" s="4" t="inlineStr">
        <is>
          <t>PL Tech month 12 FTE</t>
        </is>
      </c>
      <c r="D393" s="57" t="n">
        <v>196.5535000047827</v>
      </c>
      <c r="E393" s="58">
        <f>'FY27 High attrition'!P47</f>
        <v/>
      </c>
      <c r="F393" s="59">
        <f>IF(AND(ISNUMBER(D393),ISNUMBER(E393)),E393-D393,"")</f>
        <v/>
      </c>
      <c r="G393" s="4">
        <f>IF(AND(D393="",E393=""),"Yes",IF(AND(ISNUMBER(D393),ISNUMBER(E393)),IF(ABS(E393-D393)&lt;=1E-9*MAX(1,ABS(D393)),"Yes","No"),IF(D393=E393,"Yes","No")))</f>
        <v/>
      </c>
    </row>
    <row r="394">
      <c r="A394" s="4" t="inlineStr">
        <is>
          <t>FY27 High attrition</t>
        </is>
      </c>
      <c r="B394" s="4" t="inlineStr">
        <is>
          <t>PL Tech payroll cost</t>
        </is>
      </c>
      <c r="D394" s="57" t="n">
        <v>10634769.82506602</v>
      </c>
      <c r="E394" s="58">
        <f>'FY27 High attrition'!Q50</f>
        <v/>
      </c>
      <c r="F394" s="59">
        <f>IF(AND(ISNUMBER(D394),ISNUMBER(E394)),E394-D394,"")</f>
        <v/>
      </c>
      <c r="G394" s="4">
        <f>IF(AND(D394="",E394=""),"Yes",IF(AND(ISNUMBER(D394),ISNUMBER(E394)),IF(ABS(E394-D394)&lt;=1E-9*MAX(1,ABS(D394)),"Yes","No"),IF(D394=E394,"Yes","No")))</f>
        <v/>
      </c>
    </row>
    <row r="395">
      <c r="A395" s="4" t="inlineStr">
        <is>
          <t>FY27 High attrition</t>
        </is>
      </c>
      <c r="B395" s="4" t="inlineStr">
        <is>
          <t>PL Tech hires</t>
        </is>
      </c>
      <c r="D395" s="57" t="n">
        <v>45.94325091723361</v>
      </c>
      <c r="E395" s="58">
        <f>'FY27 High attrition'!Q49</f>
        <v/>
      </c>
      <c r="F395" s="59">
        <f>IF(AND(ISNUMBER(D395),ISNUMBER(E395)),E395-D395,"")</f>
        <v/>
      </c>
      <c r="G395" s="4">
        <f>IF(AND(D395="",E395=""),"Yes",IF(AND(ISNUMBER(D395),ISNUMBER(E395)),IF(ABS(E395-D395)&lt;=1E-9*MAX(1,ABS(D395)),"Yes","No"),IF(D395=E395,"Yes","No")))</f>
        <v/>
      </c>
    </row>
    <row r="396">
      <c r="A396" s="4" t="inlineStr">
        <is>
          <t>FY27 High attrition</t>
        </is>
      </c>
      <c r="B396" s="4" t="inlineStr">
        <is>
          <t>PL Sales month 1 FTE</t>
        </is>
      </c>
      <c r="D396" s="57" t="n">
        <v>143.6820136599152</v>
      </c>
      <c r="E396" s="58">
        <f>'FY27 High attrition'!E52</f>
        <v/>
      </c>
      <c r="F396" s="59">
        <f>IF(AND(ISNUMBER(D396),ISNUMBER(E396)),E396-D396,"")</f>
        <v/>
      </c>
      <c r="G396" s="4">
        <f>IF(AND(D396="",E396=""),"Yes",IF(AND(ISNUMBER(D396),ISNUMBER(E396)),IF(ABS(E396-D396)&lt;=1E-9*MAX(1,ABS(D396)),"Yes","No"),IF(D396=E396,"Yes","No")))</f>
        <v/>
      </c>
    </row>
    <row r="397">
      <c r="A397" s="4" t="inlineStr">
        <is>
          <t>FY27 High attrition</t>
        </is>
      </c>
      <c r="B397" s="4" t="inlineStr">
        <is>
          <t>PL Sales month 7 FTE</t>
        </is>
      </c>
      <c r="D397" s="57" t="n">
        <v>144.1556433248343</v>
      </c>
      <c r="E397" s="58">
        <f>'FY27 High attrition'!K52</f>
        <v/>
      </c>
      <c r="F397" s="59">
        <f>IF(AND(ISNUMBER(D397),ISNUMBER(E397)),E397-D397,"")</f>
        <v/>
      </c>
      <c r="G397" s="4">
        <f>IF(AND(D397="",E397=""),"Yes",IF(AND(ISNUMBER(D397),ISNUMBER(E397)),IF(ABS(E397-D397)&lt;=1E-9*MAX(1,ABS(D397)),"Yes","No"),IF(D397=E397,"Yes","No")))</f>
        <v/>
      </c>
    </row>
    <row r="398">
      <c r="A398" s="4" t="inlineStr">
        <is>
          <t>FY27 High attrition</t>
        </is>
      </c>
      <c r="B398" s="4" t="inlineStr">
        <is>
          <t>PL Sales month 12 FTE</t>
        </is>
      </c>
      <c r="D398" s="57" t="n">
        <v>144.5452808313498</v>
      </c>
      <c r="E398" s="58">
        <f>'FY27 High attrition'!P52</f>
        <v/>
      </c>
      <c r="F398" s="59">
        <f>IF(AND(ISNUMBER(D398),ISNUMBER(E398)),E398-D398,"")</f>
        <v/>
      </c>
      <c r="G398" s="4">
        <f>IF(AND(D398="",E398=""),"Yes",IF(AND(ISNUMBER(D398),ISNUMBER(E398)),IF(ABS(E398-D398)&lt;=1E-9*MAX(1,ABS(D398)),"Yes","No"),IF(D398=E398,"Yes","No")))</f>
        <v/>
      </c>
    </row>
    <row r="399">
      <c r="A399" s="4" t="inlineStr">
        <is>
          <t>FY27 High attrition</t>
        </is>
      </c>
      <c r="B399" s="4" t="inlineStr">
        <is>
          <t>PL Sales payroll cost</t>
        </is>
      </c>
      <c r="D399" s="57" t="n">
        <v>5948785.524110444</v>
      </c>
      <c r="E399" s="58">
        <f>'FY27 High attrition'!Q55</f>
        <v/>
      </c>
      <c r="F399" s="59">
        <f>IF(AND(ISNUMBER(D399),ISNUMBER(E399)),E399-D399,"")</f>
        <v/>
      </c>
      <c r="G399" s="4">
        <f>IF(AND(D399="",E399=""),"Yes",IF(AND(ISNUMBER(D399),ISNUMBER(E399)),IF(ABS(E399-D399)&lt;=1E-9*MAX(1,ABS(D399)),"Yes","No"),IF(D399=E399,"Yes","No")))</f>
        <v/>
      </c>
    </row>
    <row r="400">
      <c r="A400" s="4" t="inlineStr">
        <is>
          <t>FY27 High attrition</t>
        </is>
      </c>
      <c r="B400" s="4" t="inlineStr">
        <is>
          <t>PL Sales hires</t>
        </is>
      </c>
      <c r="D400" s="57" t="n">
        <v>34.28473171427837</v>
      </c>
      <c r="E400" s="58">
        <f>'FY27 High attrition'!Q54</f>
        <v/>
      </c>
      <c r="F400" s="59">
        <f>IF(AND(ISNUMBER(D400),ISNUMBER(E400)),E400-D400,"")</f>
        <v/>
      </c>
      <c r="G400" s="4">
        <f>IF(AND(D400="",E400=""),"Yes",IF(AND(ISNUMBER(D400),ISNUMBER(E400)),IF(ABS(E400-D400)&lt;=1E-9*MAX(1,ABS(D400)),"Yes","No"),IF(D400=E400,"Yes","No")))</f>
        <v/>
      </c>
    </row>
    <row r="401">
      <c r="A401" s="4" t="inlineStr">
        <is>
          <t>FY27 High attrition</t>
        </is>
      </c>
      <c r="B401" s="4" t="inlineStr">
        <is>
          <t>PL Finance month 1 FTE</t>
        </is>
      </c>
      <c r="D401" s="57" t="n">
        <v>102.7674894514768</v>
      </c>
      <c r="E401" s="58">
        <f>'FY27 High attrition'!E57</f>
        <v/>
      </c>
      <c r="F401" s="59">
        <f>IF(AND(ISNUMBER(D401),ISNUMBER(E401)),E401-D401,"")</f>
        <v/>
      </c>
      <c r="G401" s="4">
        <f>IF(AND(D401="",E401=""),"Yes",IF(AND(ISNUMBER(D401),ISNUMBER(E401)),IF(ABS(E401-D401)&lt;=1E-9*MAX(1,ABS(D401)),"Yes","No"),IF(D401=E401,"Yes","No")))</f>
        <v/>
      </c>
    </row>
    <row r="402">
      <c r="A402" s="4" t="inlineStr">
        <is>
          <t>FY27 High attrition</t>
        </is>
      </c>
      <c r="B402" s="4" t="inlineStr">
        <is>
          <t>PL Finance month 7 FTE</t>
        </is>
      </c>
      <c r="D402" s="57" t="n">
        <v>101.4333563232903</v>
      </c>
      <c r="E402" s="58">
        <f>'FY27 High attrition'!K57</f>
        <v/>
      </c>
      <c r="F402" s="59">
        <f>IF(AND(ISNUMBER(D402),ISNUMBER(E402)),E402-D402,"")</f>
        <v/>
      </c>
      <c r="G402" s="4">
        <f>IF(AND(D402="",E402=""),"Yes",IF(AND(ISNUMBER(D402),ISNUMBER(E402)),IF(ABS(E402-D402)&lt;=1E-9*MAX(1,ABS(D402)),"Yes","No"),IF(D402=E402,"Yes","No")))</f>
        <v/>
      </c>
    </row>
    <row r="403">
      <c r="A403" s="4" t="inlineStr">
        <is>
          <t>FY27 High attrition</t>
        </is>
      </c>
      <c r="B403" s="4" t="inlineStr">
        <is>
          <t>PL Finance month 12 FTE</t>
        </is>
      </c>
      <c r="D403" s="57" t="n">
        <v>100.3380908291947</v>
      </c>
      <c r="E403" s="58">
        <f>'FY27 High attrition'!P57</f>
        <v/>
      </c>
      <c r="F403" s="59">
        <f>IF(AND(ISNUMBER(D403),ISNUMBER(E403)),E403-D403,"")</f>
        <v/>
      </c>
      <c r="G403" s="4">
        <f>IF(AND(D403="",E403=""),"Yes",IF(AND(ISNUMBER(D403),ISNUMBER(E403)),IF(ABS(E403-D403)&lt;=1E-9*MAX(1,ABS(D403)),"Yes","No"),IF(D403=E403,"Yes","No")))</f>
        <v/>
      </c>
    </row>
    <row r="404">
      <c r="A404" s="4" t="inlineStr">
        <is>
          <t>FY27 High attrition</t>
        </is>
      </c>
      <c r="B404" s="4" t="inlineStr">
        <is>
          <t>PL Finance payroll cost</t>
        </is>
      </c>
      <c r="D404" s="57" t="n">
        <v>4758798.984841781</v>
      </c>
      <c r="E404" s="58">
        <f>'FY27 High attrition'!Q60</f>
        <v/>
      </c>
      <c r="F404" s="59">
        <f>IF(AND(ISNUMBER(D404),ISNUMBER(E404)),E404-D404,"")</f>
        <v/>
      </c>
      <c r="G404" s="4">
        <f>IF(AND(D404="",E404=""),"Yes",IF(AND(ISNUMBER(D404),ISNUMBER(E404)),IF(ABS(E404-D404)&lt;=1E-9*MAX(1,ABS(D404)),"Yes","No"),IF(D404=E404,"Yes","No")))</f>
        <v/>
      </c>
    </row>
    <row r="405">
      <c r="A405" s="4" t="inlineStr">
        <is>
          <t>FY27 High attrition</t>
        </is>
      </c>
      <c r="B405" s="4" t="inlineStr">
        <is>
          <t>PL Finance hires</t>
        </is>
      </c>
      <c r="D405" s="57" t="n">
        <v>24.90576509651424</v>
      </c>
      <c r="E405" s="58">
        <f>'FY27 High attrition'!Q59</f>
        <v/>
      </c>
      <c r="F405" s="59">
        <f>IF(AND(ISNUMBER(D405),ISNUMBER(E405)),E405-D405,"")</f>
        <v/>
      </c>
      <c r="G405" s="4">
        <f>IF(AND(D405="",E405=""),"Yes",IF(AND(ISNUMBER(D405),ISNUMBER(E405)),IF(ABS(E405-D405)&lt;=1E-9*MAX(1,ABS(D405)),"Yes","No"),IF(D405=E405,"Yes","No")))</f>
        <v/>
      </c>
    </row>
    <row r="406">
      <c r="A406" s="4" t="inlineStr">
        <is>
          <t>FY27 High attrition</t>
        </is>
      </c>
      <c r="B406" s="4" t="inlineStr">
        <is>
          <t>PL HR month 1 FTE</t>
        </is>
      </c>
      <c r="D406" s="57" t="n">
        <v>87.07173832544744</v>
      </c>
      <c r="E406" s="58">
        <f>'FY27 High attrition'!E62</f>
        <v/>
      </c>
      <c r="F406" s="59">
        <f>IF(AND(ISNUMBER(D406),ISNUMBER(E406)),E406-D406,"")</f>
        <v/>
      </c>
      <c r="G406" s="4">
        <f>IF(AND(D406="",E406=""),"Yes",IF(AND(ISNUMBER(D406),ISNUMBER(E406)),IF(ABS(E406-D406)&lt;=1E-9*MAX(1,ABS(D406)),"Yes","No"),IF(D406=E406,"Yes","No")))</f>
        <v/>
      </c>
    </row>
    <row r="407">
      <c r="A407" s="4" t="inlineStr">
        <is>
          <t>FY27 High attrition</t>
        </is>
      </c>
      <c r="B407" s="4" t="inlineStr">
        <is>
          <t>PL HR month 7 FTE</t>
        </is>
      </c>
      <c r="D407" s="57" t="n">
        <v>86.32432179782919</v>
      </c>
      <c r="E407" s="58">
        <f>'FY27 High attrition'!K62</f>
        <v/>
      </c>
      <c r="F407" s="59">
        <f>IF(AND(ISNUMBER(D407),ISNUMBER(E407)),E407-D407,"")</f>
        <v/>
      </c>
      <c r="G407" s="4">
        <f>IF(AND(D407="",E407=""),"Yes",IF(AND(ISNUMBER(D407),ISNUMBER(E407)),IF(ABS(E407-D407)&lt;=1E-9*MAX(1,ABS(D407)),"Yes","No"),IF(D407=E407,"Yes","No")))</f>
        <v/>
      </c>
    </row>
    <row r="408">
      <c r="A408" s="4" t="inlineStr">
        <is>
          <t>FY27 High attrition</t>
        </is>
      </c>
      <c r="B408" s="4" t="inlineStr">
        <is>
          <t>PL HR month 12 FTE</t>
        </is>
      </c>
      <c r="D408" s="57" t="n">
        <v>85.70763296237349</v>
      </c>
      <c r="E408" s="58">
        <f>'FY27 High attrition'!P62</f>
        <v/>
      </c>
      <c r="F408" s="59">
        <f>IF(AND(ISNUMBER(D408),ISNUMBER(E408)),E408-D408,"")</f>
        <v/>
      </c>
      <c r="G408" s="4">
        <f>IF(AND(D408="",E408=""),"Yes",IF(AND(ISNUMBER(D408),ISNUMBER(E408)),IF(ABS(E408-D408)&lt;=1E-9*MAX(1,ABS(D408)),"Yes","No"),IF(D408=E408,"Yes","No")))</f>
        <v/>
      </c>
    </row>
    <row r="409">
      <c r="A409" s="4" t="inlineStr">
        <is>
          <t>FY27 High attrition</t>
        </is>
      </c>
      <c r="B409" s="4" t="inlineStr">
        <is>
          <t>PL HR payroll cost</t>
        </is>
      </c>
      <c r="D409" s="57" t="n">
        <v>3365928.571865001</v>
      </c>
      <c r="E409" s="58">
        <f>'FY27 High attrition'!Q65</f>
        <v/>
      </c>
      <c r="F409" s="59">
        <f>IF(AND(ISNUMBER(D409),ISNUMBER(E409)),E409-D409,"")</f>
        <v/>
      </c>
      <c r="G409" s="4">
        <f>IF(AND(D409="",E409=""),"Yes",IF(AND(ISNUMBER(D409),ISNUMBER(E409)),IF(ABS(E409-D409)&lt;=1E-9*MAX(1,ABS(D409)),"Yes","No"),IF(D409=E409,"Yes","No")))</f>
        <v/>
      </c>
    </row>
    <row r="410">
      <c r="A410" s="4" t="inlineStr">
        <is>
          <t>FY27 High attrition</t>
        </is>
      </c>
      <c r="B410" s="4" t="inlineStr">
        <is>
          <t>PL HR hires</t>
        </is>
      </c>
      <c r="D410" s="57" t="n">
        <v>13.77755752490479</v>
      </c>
      <c r="E410" s="58">
        <f>'FY27 High attrition'!Q64</f>
        <v/>
      </c>
      <c r="F410" s="59">
        <f>IF(AND(ISNUMBER(D410),ISNUMBER(E410)),E410-D410,"")</f>
        <v/>
      </c>
      <c r="G410" s="4">
        <f>IF(AND(D410="",E410=""),"Yes",IF(AND(ISNUMBER(D410),ISNUMBER(E410)),IF(ABS(E410-D410)&lt;=1E-9*MAX(1,ABS(D410)),"Yes","No"),IF(D410=E410,"Yes","No")))</f>
        <v/>
      </c>
    </row>
    <row r="411">
      <c r="A411" s="4" t="inlineStr">
        <is>
          <t>FY27 Pay equity first</t>
        </is>
      </c>
      <c r="B411" s="4" t="inlineStr">
        <is>
          <t>IT Customer Service month 1 FTE</t>
        </is>
      </c>
      <c r="D411" s="57" t="n">
        <v>305.9738339812736</v>
      </c>
      <c r="E411" s="58">
        <f>'FY27 Pay equity first'!E7</f>
        <v/>
      </c>
      <c r="F411" s="59">
        <f>IF(AND(ISNUMBER(D411),ISNUMBER(E411)),E411-D411,"")</f>
        <v/>
      </c>
      <c r="G411" s="4">
        <f>IF(AND(D411="",E411=""),"Yes",IF(AND(ISNUMBER(D411),ISNUMBER(E411)),IF(ABS(E411-D411)&lt;=1E-9*MAX(1,ABS(D411)),"Yes","No"),IF(D411=E411,"Yes","No")))</f>
        <v/>
      </c>
    </row>
    <row r="412">
      <c r="A412" s="4" t="inlineStr">
        <is>
          <t>FY27 Pay equity first</t>
        </is>
      </c>
      <c r="B412" s="4" t="inlineStr">
        <is>
          <t>IT Customer Service month 7 FTE</t>
        </is>
      </c>
      <c r="D412" s="57" t="n">
        <v>305.8221994777913</v>
      </c>
      <c r="E412" s="58">
        <f>'FY27 Pay equity first'!K7</f>
        <v/>
      </c>
      <c r="F412" s="59">
        <f>IF(AND(ISNUMBER(D412),ISNUMBER(E412)),E412-D412,"")</f>
        <v/>
      </c>
      <c r="G412" s="4">
        <f>IF(AND(D412="",E412=""),"Yes",IF(AND(ISNUMBER(D412),ISNUMBER(E412)),IF(ABS(E412-D412)&lt;=1E-9*MAX(1,ABS(D412)),"Yes","No"),IF(D412=E412,"Yes","No")))</f>
        <v/>
      </c>
    </row>
    <row r="413">
      <c r="A413" s="4" t="inlineStr">
        <is>
          <t>FY27 Pay equity first</t>
        </is>
      </c>
      <c r="B413" s="4" t="inlineStr">
        <is>
          <t>IT Customer Service month 12 FTE</t>
        </is>
      </c>
      <c r="D413" s="57" t="n">
        <v>305.697314294121</v>
      </c>
      <c r="E413" s="58">
        <f>'FY27 Pay equity first'!P7</f>
        <v/>
      </c>
      <c r="F413" s="59">
        <f>IF(AND(ISNUMBER(D413),ISNUMBER(E413)),E413-D413,"")</f>
        <v/>
      </c>
      <c r="G413" s="4">
        <f>IF(AND(D413="",E413=""),"Yes",IF(AND(ISNUMBER(D413),ISNUMBER(E413)),IF(ABS(E413-D413)&lt;=1E-9*MAX(1,ABS(D413)),"Yes","No"),IF(D413=E413,"Yes","No")))</f>
        <v/>
      </c>
    </row>
    <row r="414">
      <c r="A414" s="4" t="inlineStr">
        <is>
          <t>FY27 Pay equity first</t>
        </is>
      </c>
      <c r="B414" s="4" t="inlineStr">
        <is>
          <t>IT Customer Service payroll cost</t>
        </is>
      </c>
      <c r="D414" s="57" t="n">
        <v>16207233.59653699</v>
      </c>
      <c r="E414" s="58">
        <f>'FY27 Pay equity first'!Q10</f>
        <v/>
      </c>
      <c r="F414" s="59">
        <f>IF(AND(ISNUMBER(D414),ISNUMBER(E414)),E414-D414,"")</f>
        <v/>
      </c>
      <c r="G414" s="4">
        <f>IF(AND(D414="",E414=""),"Yes",IF(AND(ISNUMBER(D414),ISNUMBER(E414)),IF(ABS(E414-D414)&lt;=1E-9*MAX(1,ABS(D414)),"Yes","No"),IF(D414=E414,"Yes","No")))</f>
        <v/>
      </c>
    </row>
    <row r="415">
      <c r="A415" s="4" t="inlineStr">
        <is>
          <t>FY27 Pay equity first</t>
        </is>
      </c>
      <c r="B415" s="4" t="inlineStr">
        <is>
          <t>IT Customer Service hires</t>
        </is>
      </c>
      <c r="D415" s="57" t="n">
        <v>64.00785306793392</v>
      </c>
      <c r="E415" s="58">
        <f>'FY27 Pay equity first'!Q9</f>
        <v/>
      </c>
      <c r="F415" s="59">
        <f>IF(AND(ISNUMBER(D415),ISNUMBER(E415)),E415-D415,"")</f>
        <v/>
      </c>
      <c r="G415" s="4">
        <f>IF(AND(D415="",E415=""),"Yes",IF(AND(ISNUMBER(D415),ISNUMBER(E415)),IF(ABS(E415-D415)&lt;=1E-9*MAX(1,ABS(D415)),"Yes","No"),IF(D415=E415,"Yes","No")))</f>
        <v/>
      </c>
    </row>
    <row r="416">
      <c r="A416" s="4" t="inlineStr">
        <is>
          <t>FY27 Pay equity first</t>
        </is>
      </c>
      <c r="B416" s="4" t="inlineStr">
        <is>
          <t>IT Operations month 1 FTE</t>
        </is>
      </c>
      <c r="D416" s="57" t="n">
        <v>254.5093733451015</v>
      </c>
      <c r="E416" s="58">
        <f>'FY27 Pay equity first'!E12</f>
        <v/>
      </c>
      <c r="F416" s="59">
        <f>IF(AND(ISNUMBER(D416),ISNUMBER(E416)),E416-D416,"")</f>
        <v/>
      </c>
      <c r="G416" s="4">
        <f>IF(AND(D416="",E416=""),"Yes",IF(AND(ISNUMBER(D416),ISNUMBER(E416)),IF(ABS(E416-D416)&lt;=1E-9*MAX(1,ABS(D416)),"Yes","No"),IF(D416=E416,"Yes","No")))</f>
        <v/>
      </c>
    </row>
    <row r="417">
      <c r="A417" s="4" t="inlineStr">
        <is>
          <t>FY27 Pay equity first</t>
        </is>
      </c>
      <c r="B417" s="4" t="inlineStr">
        <is>
          <t>IT Operations month 7 FTE</t>
        </is>
      </c>
      <c r="D417" s="57" t="n">
        <v>252.8047280997903</v>
      </c>
      <c r="E417" s="58">
        <f>'FY27 Pay equity first'!K12</f>
        <v/>
      </c>
      <c r="F417" s="59">
        <f>IF(AND(ISNUMBER(D417),ISNUMBER(E417)),E417-D417,"")</f>
        <v/>
      </c>
      <c r="G417" s="4">
        <f>IF(AND(D417="",E417=""),"Yes",IF(AND(ISNUMBER(D417),ISNUMBER(E417)),IF(ABS(E417-D417)&lt;=1E-9*MAX(1,ABS(D417)),"Yes","No"),IF(D417=E417,"Yes","No")))</f>
        <v/>
      </c>
    </row>
    <row r="418">
      <c r="A418" s="4" t="inlineStr">
        <is>
          <t>FY27 Pay equity first</t>
        </is>
      </c>
      <c r="B418" s="4" t="inlineStr">
        <is>
          <t>IT Operations month 12 FTE</t>
        </is>
      </c>
      <c r="D418" s="57" t="n">
        <v>251.3951809029631</v>
      </c>
      <c r="E418" s="58">
        <f>'FY27 Pay equity first'!P12</f>
        <v/>
      </c>
      <c r="F418" s="59">
        <f>IF(AND(ISNUMBER(D418),ISNUMBER(E418)),E418-D418,"")</f>
        <v/>
      </c>
      <c r="G418" s="4">
        <f>IF(AND(D418="",E418=""),"Yes",IF(AND(ISNUMBER(D418),ISNUMBER(E418)),IF(ABS(E418-D418)&lt;=1E-9*MAX(1,ABS(D418)),"Yes","No"),IF(D418=E418,"Yes","No")))</f>
        <v/>
      </c>
    </row>
    <row r="419">
      <c r="A419" s="4" t="inlineStr">
        <is>
          <t>FY27 Pay equity first</t>
        </is>
      </c>
      <c r="B419" s="4" t="inlineStr">
        <is>
          <t>IT Operations payroll cost</t>
        </is>
      </c>
      <c r="D419" s="57" t="n">
        <v>14707675.17382125</v>
      </c>
      <c r="E419" s="58">
        <f>'FY27 Pay equity first'!Q15</f>
        <v/>
      </c>
      <c r="F419" s="59">
        <f>IF(AND(ISNUMBER(D419),ISNUMBER(E419)),E419-D419,"")</f>
        <v/>
      </c>
      <c r="G419" s="4">
        <f>IF(AND(D419="",E419=""),"Yes",IF(AND(ISNUMBER(D419),ISNUMBER(E419)),IF(ABS(E419-D419)&lt;=1E-9*MAX(1,ABS(D419)),"Yes","No"),IF(D419=E419,"Yes","No")))</f>
        <v/>
      </c>
    </row>
    <row r="420">
      <c r="A420" s="4" t="inlineStr">
        <is>
          <t>FY27 Pay equity first</t>
        </is>
      </c>
      <c r="B420" s="4" t="inlineStr">
        <is>
          <t>IT Operations hires</t>
        </is>
      </c>
      <c r="D420" s="57" t="n">
        <v>31.25575656871201</v>
      </c>
      <c r="E420" s="58">
        <f>'FY27 Pay equity first'!Q14</f>
        <v/>
      </c>
      <c r="F420" s="59">
        <f>IF(AND(ISNUMBER(D420),ISNUMBER(E420)),E420-D420,"")</f>
        <v/>
      </c>
      <c r="G420" s="4">
        <f>IF(AND(D420="",E420=""),"Yes",IF(AND(ISNUMBER(D420),ISNUMBER(E420)),IF(ABS(E420-D420)&lt;=1E-9*MAX(1,ABS(D420)),"Yes","No"),IF(D420=E420,"Yes","No")))</f>
        <v/>
      </c>
    </row>
    <row r="421">
      <c r="A421" s="4" t="inlineStr">
        <is>
          <t>FY27 Pay equity first</t>
        </is>
      </c>
      <c r="B421" s="4" t="inlineStr">
        <is>
          <t>IT Tech month 1 FTE</t>
        </is>
      </c>
      <c r="D421" s="57" t="n">
        <v>174.3156333589301</v>
      </c>
      <c r="E421" s="58">
        <f>'FY27 Pay equity first'!E17</f>
        <v/>
      </c>
      <c r="F421" s="59">
        <f>IF(AND(ISNUMBER(D421),ISNUMBER(E421)),E421-D421,"")</f>
        <v/>
      </c>
      <c r="G421" s="4">
        <f>IF(AND(D421="",E421=""),"Yes",IF(AND(ISNUMBER(D421),ISNUMBER(E421)),IF(ABS(E421-D421)&lt;=1E-9*MAX(1,ABS(D421)),"Yes","No"),IF(D421=E421,"Yes","No")))</f>
        <v/>
      </c>
    </row>
    <row r="422">
      <c r="A422" s="4" t="inlineStr">
        <is>
          <t>FY27 Pay equity first</t>
        </is>
      </c>
      <c r="B422" s="4" t="inlineStr">
        <is>
          <t>IT Tech month 7 FTE</t>
        </is>
      </c>
      <c r="D422" s="57" t="n">
        <v>177.3364949228232</v>
      </c>
      <c r="E422" s="58">
        <f>'FY27 Pay equity first'!K17</f>
        <v/>
      </c>
      <c r="F422" s="59">
        <f>IF(AND(ISNUMBER(D422),ISNUMBER(E422)),E422-D422,"")</f>
        <v/>
      </c>
      <c r="G422" s="4">
        <f>IF(AND(D422="",E422=""),"Yes",IF(AND(ISNUMBER(D422),ISNUMBER(E422)),IF(ABS(E422-D422)&lt;=1E-9*MAX(1,ABS(D422)),"Yes","No"),IF(D422=E422,"Yes","No")))</f>
        <v/>
      </c>
    </row>
    <row r="423">
      <c r="A423" s="4" t="inlineStr">
        <is>
          <t>FY27 Pay equity first</t>
        </is>
      </c>
      <c r="B423" s="4" t="inlineStr">
        <is>
          <t>IT Tech month 12 FTE</t>
        </is>
      </c>
      <c r="D423" s="57" t="n">
        <v>179.8334246242796</v>
      </c>
      <c r="E423" s="58">
        <f>'FY27 Pay equity first'!P17</f>
        <v/>
      </c>
      <c r="F423" s="59">
        <f>IF(AND(ISNUMBER(D423),ISNUMBER(E423)),E423-D423,"")</f>
        <v/>
      </c>
      <c r="G423" s="4">
        <f>IF(AND(D423="",E423=""),"Yes",IF(AND(ISNUMBER(D423),ISNUMBER(E423)),IF(ABS(E423-D423)&lt;=1E-9*MAX(1,ABS(D423)),"Yes","No"),IF(D423=E423,"Yes","No")))</f>
        <v/>
      </c>
    </row>
    <row r="424">
      <c r="A424" s="4" t="inlineStr">
        <is>
          <t>FY27 Pay equity first</t>
        </is>
      </c>
      <c r="B424" s="4" t="inlineStr">
        <is>
          <t>IT Tech payroll cost</t>
        </is>
      </c>
      <c r="D424" s="57" t="n">
        <v>13087379.54083129</v>
      </c>
      <c r="E424" s="58">
        <f>'FY27 Pay equity first'!Q20</f>
        <v/>
      </c>
      <c r="F424" s="59">
        <f>IF(AND(ISNUMBER(D424),ISNUMBER(E424)),E424-D424,"")</f>
        <v/>
      </c>
      <c r="G424" s="4">
        <f>IF(AND(D424="",E424=""),"Yes",IF(AND(ISNUMBER(D424),ISNUMBER(E424)),IF(ABS(E424-D424)&lt;=1E-9*MAX(1,ABS(D424)),"Yes","No"),IF(D424=E424,"Yes","No")))</f>
        <v/>
      </c>
    </row>
    <row r="425">
      <c r="A425" s="4" t="inlineStr">
        <is>
          <t>FY27 Pay equity first</t>
        </is>
      </c>
      <c r="B425" s="4" t="inlineStr">
        <is>
          <t>IT Tech hires</t>
        </is>
      </c>
      <c r="D425" s="57" t="n">
        <v>31.45758904828538</v>
      </c>
      <c r="E425" s="58">
        <f>'FY27 Pay equity first'!Q19</f>
        <v/>
      </c>
      <c r="F425" s="59">
        <f>IF(AND(ISNUMBER(D425),ISNUMBER(E425)),E425-D425,"")</f>
        <v/>
      </c>
      <c r="G425" s="4">
        <f>IF(AND(D425="",E425=""),"Yes",IF(AND(ISNUMBER(D425),ISNUMBER(E425)),IF(ABS(E425-D425)&lt;=1E-9*MAX(1,ABS(D425)),"Yes","No"),IF(D425=E425,"Yes","No")))</f>
        <v/>
      </c>
    </row>
    <row r="426">
      <c r="A426" s="4" t="inlineStr">
        <is>
          <t>FY27 Pay equity first</t>
        </is>
      </c>
      <c r="B426" s="4" t="inlineStr">
        <is>
          <t>IT Sales month 1 FTE</t>
        </is>
      </c>
      <c r="D426" s="57" t="n">
        <v>121.926514893916</v>
      </c>
      <c r="E426" s="58">
        <f>'FY27 Pay equity first'!E22</f>
        <v/>
      </c>
      <c r="F426" s="59">
        <f>IF(AND(ISNUMBER(D426),ISNUMBER(E426)),E426-D426,"")</f>
        <v/>
      </c>
      <c r="G426" s="4">
        <f>IF(AND(D426="",E426=""),"Yes",IF(AND(ISNUMBER(D426),ISNUMBER(E426)),IF(ABS(E426-D426)&lt;=1E-9*MAX(1,ABS(D426)),"Yes","No"),IF(D426=E426,"Yes","No")))</f>
        <v/>
      </c>
    </row>
    <row r="427">
      <c r="A427" s="4" t="inlineStr">
        <is>
          <t>FY27 Pay equity first</t>
        </is>
      </c>
      <c r="B427" s="4" t="inlineStr">
        <is>
          <t>IT Sales month 7 FTE</t>
        </is>
      </c>
      <c r="D427" s="57" t="n">
        <v>122.663892025178</v>
      </c>
      <c r="E427" s="58">
        <f>'FY27 Pay equity first'!K22</f>
        <v/>
      </c>
      <c r="F427" s="59">
        <f>IF(AND(ISNUMBER(D427),ISNUMBER(E427)),E427-D427,"")</f>
        <v/>
      </c>
      <c r="G427" s="4">
        <f>IF(AND(D427="",E427=""),"Yes",IF(AND(ISNUMBER(D427),ISNUMBER(E427)),IF(ABS(E427-D427)&lt;=1E-9*MAX(1,ABS(D427)),"Yes","No"),IF(D427=E427,"Yes","No")))</f>
        <v/>
      </c>
    </row>
    <row r="428">
      <c r="A428" s="4" t="inlineStr">
        <is>
          <t>FY27 Pay equity first</t>
        </is>
      </c>
      <c r="B428" s="4" t="inlineStr">
        <is>
          <t>IT Sales month 12 FTE</t>
        </is>
      </c>
      <c r="D428" s="57" t="n">
        <v>123.2723354859337</v>
      </c>
      <c r="E428" s="58">
        <f>'FY27 Pay equity first'!P22</f>
        <v/>
      </c>
      <c r="F428" s="59">
        <f>IF(AND(ISNUMBER(D428),ISNUMBER(E428)),E428-D428,"")</f>
        <v/>
      </c>
      <c r="G428" s="4">
        <f>IF(AND(D428="",E428=""),"Yes",IF(AND(ISNUMBER(D428),ISNUMBER(E428)),IF(ABS(E428-D428)&lt;=1E-9*MAX(1,ABS(D428)),"Yes","No"),IF(D428=E428,"Yes","No")))</f>
        <v/>
      </c>
    </row>
    <row r="429">
      <c r="A429" s="4" t="inlineStr">
        <is>
          <t>FY27 Pay equity first</t>
        </is>
      </c>
      <c r="B429" s="4" t="inlineStr">
        <is>
          <t>IT Sales payroll cost</t>
        </is>
      </c>
      <c r="D429" s="57" t="n">
        <v>7274103.499222547</v>
      </c>
      <c r="E429" s="58">
        <f>'FY27 Pay equity first'!Q25</f>
        <v/>
      </c>
      <c r="F429" s="59">
        <f>IF(AND(ISNUMBER(D429),ISNUMBER(E429)),E429-D429,"")</f>
        <v/>
      </c>
      <c r="G429" s="4">
        <f>IF(AND(D429="",E429=""),"Yes",IF(AND(ISNUMBER(D429),ISNUMBER(E429)),IF(ABS(E429-D429)&lt;=1E-9*MAX(1,ABS(D429)),"Yes","No"),IF(D429=E429,"Yes","No")))</f>
        <v/>
      </c>
    </row>
    <row r="430">
      <c r="A430" s="4" t="inlineStr">
        <is>
          <t>FY27 Pay equity first</t>
        </is>
      </c>
      <c r="B430" s="4" t="inlineStr">
        <is>
          <t>IT Sales hires</t>
        </is>
      </c>
      <c r="D430" s="57" t="n">
        <v>22.94960711996984</v>
      </c>
      <c r="E430" s="58">
        <f>'FY27 Pay equity first'!Q24</f>
        <v/>
      </c>
      <c r="F430" s="59">
        <f>IF(AND(ISNUMBER(D430),ISNUMBER(E430)),E430-D430,"")</f>
        <v/>
      </c>
      <c r="G430" s="4">
        <f>IF(AND(D430="",E430=""),"Yes",IF(AND(ISNUMBER(D430),ISNUMBER(E430)),IF(ABS(E430-D430)&lt;=1E-9*MAX(1,ABS(D430)),"Yes","No"),IF(D430=E430,"Yes","No")))</f>
        <v/>
      </c>
    </row>
    <row r="431">
      <c r="A431" s="4" t="inlineStr">
        <is>
          <t>FY27 Pay equity first</t>
        </is>
      </c>
      <c r="B431" s="4" t="inlineStr">
        <is>
          <t>IT Finance month 1 FTE</t>
        </is>
      </c>
      <c r="D431" s="57" t="n">
        <v>103.6730380165289</v>
      </c>
      <c r="E431" s="58">
        <f>'FY27 Pay equity first'!E27</f>
        <v/>
      </c>
      <c r="F431" s="59">
        <f>IF(AND(ISNUMBER(D431),ISNUMBER(E431)),E431-D431,"")</f>
        <v/>
      </c>
      <c r="G431" s="4">
        <f>IF(AND(D431="",E431=""),"Yes",IF(AND(ISNUMBER(D431),ISNUMBER(E431)),IF(ABS(E431-D431)&lt;=1E-9*MAX(1,ABS(D431)),"Yes","No"),IF(D431=E431,"Yes","No")))</f>
        <v/>
      </c>
    </row>
    <row r="432">
      <c r="A432" s="4" t="inlineStr">
        <is>
          <t>FY27 Pay equity first</t>
        </is>
      </c>
      <c r="B432" s="4" t="inlineStr">
        <is>
          <t>IT Finance month 7 FTE</t>
        </is>
      </c>
      <c r="D432" s="57" t="n">
        <v>102.9295678518812</v>
      </c>
      <c r="E432" s="58">
        <f>'FY27 Pay equity first'!K27</f>
        <v/>
      </c>
      <c r="F432" s="59">
        <f>IF(AND(ISNUMBER(D432),ISNUMBER(E432)),E432-D432,"")</f>
        <v/>
      </c>
      <c r="G432" s="4">
        <f>IF(AND(D432="",E432=""),"Yes",IF(AND(ISNUMBER(D432),ISNUMBER(E432)),IF(ABS(E432-D432)&lt;=1E-9*MAX(1,ABS(D432)),"Yes","No"),IF(D432=E432,"Yes","No")))</f>
        <v/>
      </c>
    </row>
    <row r="433">
      <c r="A433" s="4" t="inlineStr">
        <is>
          <t>FY27 Pay equity first</t>
        </is>
      </c>
      <c r="B433" s="4" t="inlineStr">
        <is>
          <t>IT Finance month 12 FTE</t>
        </is>
      </c>
      <c r="D433" s="57" t="n">
        <v>102.315138041996</v>
      </c>
      <c r="E433" s="58">
        <f>'FY27 Pay equity first'!P27</f>
        <v/>
      </c>
      <c r="F433" s="59">
        <f>IF(AND(ISNUMBER(D433),ISNUMBER(E433)),E433-D433,"")</f>
        <v/>
      </c>
      <c r="G433" s="4">
        <f>IF(AND(D433="",E433=""),"Yes",IF(AND(ISNUMBER(D433),ISNUMBER(E433)),IF(ABS(E433-D433)&lt;=1E-9*MAX(1,ABS(D433)),"Yes","No"),IF(D433=E433,"Yes","No")))</f>
        <v/>
      </c>
    </row>
    <row r="434">
      <c r="A434" s="4" t="inlineStr">
        <is>
          <t>FY27 Pay equity first</t>
        </is>
      </c>
      <c r="B434" s="4" t="inlineStr">
        <is>
          <t>IT Finance payroll cost</t>
        </is>
      </c>
      <c r="D434" s="57" t="n">
        <v>6773603.837537363</v>
      </c>
      <c r="E434" s="58">
        <f>'FY27 Pay equity first'!Q30</f>
        <v/>
      </c>
      <c r="F434" s="59">
        <f>IF(AND(ISNUMBER(D434),ISNUMBER(E434)),E434-D434,"")</f>
        <v/>
      </c>
      <c r="G434" s="4">
        <f>IF(AND(D434="",E434=""),"Yes",IF(AND(ISNUMBER(D434),ISNUMBER(E434)),IF(ABS(E434-D434)&lt;=1E-9*MAX(1,ABS(D434)),"Yes","No"),IF(D434=E434,"Yes","No")))</f>
        <v/>
      </c>
    </row>
    <row r="435">
      <c r="A435" s="4" t="inlineStr">
        <is>
          <t>FY27 Pay equity first</t>
        </is>
      </c>
      <c r="B435" s="4" t="inlineStr">
        <is>
          <t>IT Finance hires</t>
        </is>
      </c>
      <c r="D435" s="57" t="n">
        <v>13.65017081421851</v>
      </c>
      <c r="E435" s="58">
        <f>'FY27 Pay equity first'!Q29</f>
        <v/>
      </c>
      <c r="F435" s="59">
        <f>IF(AND(ISNUMBER(D435),ISNUMBER(E435)),E435-D435,"")</f>
        <v/>
      </c>
      <c r="G435" s="4">
        <f>IF(AND(D435="",E435=""),"Yes",IF(AND(ISNUMBER(D435),ISNUMBER(E435)),IF(ABS(E435-D435)&lt;=1E-9*MAX(1,ABS(D435)),"Yes","No"),IF(D435=E435,"Yes","No")))</f>
        <v/>
      </c>
    </row>
    <row r="436">
      <c r="A436" s="4" t="inlineStr">
        <is>
          <t>FY27 Pay equity first</t>
        </is>
      </c>
      <c r="B436" s="4" t="inlineStr">
        <is>
          <t>IT HR month 1 FTE</t>
        </is>
      </c>
      <c r="D436" s="57" t="n">
        <v>74.88424875170223</v>
      </c>
      <c r="E436" s="58">
        <f>'FY27 Pay equity first'!E32</f>
        <v/>
      </c>
      <c r="F436" s="59">
        <f>IF(AND(ISNUMBER(D436),ISNUMBER(E436)),E436-D436,"")</f>
        <v/>
      </c>
      <c r="G436" s="4">
        <f>IF(AND(D436="",E436=""),"Yes",IF(AND(ISNUMBER(D436),ISNUMBER(E436)),IF(ABS(E436-D436)&lt;=1E-9*MAX(1,ABS(D436)),"Yes","No"),IF(D436=E436,"Yes","No")))</f>
        <v/>
      </c>
    </row>
    <row r="437">
      <c r="A437" s="4" t="inlineStr">
        <is>
          <t>FY27 Pay equity first</t>
        </is>
      </c>
      <c r="B437" s="4" t="inlineStr">
        <is>
          <t>IT HR month 7 FTE</t>
        </is>
      </c>
      <c r="D437" s="57" t="n">
        <v>74.21069661760683</v>
      </c>
      <c r="E437" s="58">
        <f>'FY27 Pay equity first'!K32</f>
        <v/>
      </c>
      <c r="F437" s="59">
        <f>IF(AND(ISNUMBER(D437),ISNUMBER(E437)),E437-D437,"")</f>
        <v/>
      </c>
      <c r="G437" s="4">
        <f>IF(AND(D437="",E437=""),"Yes",IF(AND(ISNUMBER(D437),ISNUMBER(E437)),IF(ABS(E437-D437)&lt;=1E-9*MAX(1,ABS(D437)),"Yes","No"),IF(D437=E437,"Yes","No")))</f>
        <v/>
      </c>
    </row>
    <row r="438">
      <c r="A438" s="4" t="inlineStr">
        <is>
          <t>FY27 Pay equity first</t>
        </is>
      </c>
      <c r="B438" s="4" t="inlineStr">
        <is>
          <t>IT HR month 12 FTE</t>
        </is>
      </c>
      <c r="D438" s="57" t="n">
        <v>73.65521469884104</v>
      </c>
      <c r="E438" s="58">
        <f>'FY27 Pay equity first'!P32</f>
        <v/>
      </c>
      <c r="F438" s="59">
        <f>IF(AND(ISNUMBER(D438),ISNUMBER(E438)),E438-D438,"")</f>
        <v/>
      </c>
      <c r="G438" s="4">
        <f>IF(AND(D438="",E438=""),"Yes",IF(AND(ISNUMBER(D438),ISNUMBER(E438)),IF(ABS(E438-D438)&lt;=1E-9*MAX(1,ABS(D438)),"Yes","No"),IF(D438=E438,"Yes","No")))</f>
        <v/>
      </c>
    </row>
    <row r="439">
      <c r="A439" s="4" t="inlineStr">
        <is>
          <t>FY27 Pay equity first</t>
        </is>
      </c>
      <c r="B439" s="4" t="inlineStr">
        <is>
          <t>IT HR payroll cost</t>
        </is>
      </c>
      <c r="D439" s="57" t="n">
        <v>4269609.113635467</v>
      </c>
      <c r="E439" s="58">
        <f>'FY27 Pay equity first'!Q35</f>
        <v/>
      </c>
      <c r="F439" s="59">
        <f>IF(AND(ISNUMBER(D439),ISNUMBER(E439)),E439-D439,"")</f>
        <v/>
      </c>
      <c r="G439" s="4">
        <f>IF(AND(D439="",E439=""),"Yes",IF(AND(ISNUMBER(D439),ISNUMBER(E439)),IF(ABS(E439-D439)&lt;=1E-9*MAX(1,ABS(D439)),"Yes","No"),IF(D439=E439,"Yes","No")))</f>
        <v/>
      </c>
    </row>
    <row r="440">
      <c r="A440" s="4" t="inlineStr">
        <is>
          <t>FY27 Pay equity first</t>
        </is>
      </c>
      <c r="B440" s="4" t="inlineStr">
        <is>
          <t>IT HR hires</t>
        </is>
      </c>
      <c r="D440" s="57" t="n">
        <v>12.43047462295026</v>
      </c>
      <c r="E440" s="58">
        <f>'FY27 Pay equity first'!Q34</f>
        <v/>
      </c>
      <c r="F440" s="59">
        <f>IF(AND(ISNUMBER(D440),ISNUMBER(E440)),E440-D440,"")</f>
        <v/>
      </c>
      <c r="G440" s="4">
        <f>IF(AND(D440="",E440=""),"Yes",IF(AND(ISNUMBER(D440),ISNUMBER(E440)),IF(ABS(E440-D440)&lt;=1E-9*MAX(1,ABS(D440)),"Yes","No"),IF(D440=E440,"Yes","No")))</f>
        <v/>
      </c>
    </row>
    <row r="441">
      <c r="A441" s="4" t="inlineStr">
        <is>
          <t>FY27 Pay equity first</t>
        </is>
      </c>
      <c r="B441" s="4" t="inlineStr">
        <is>
          <t>PL Customer Service month 1 FTE</t>
        </is>
      </c>
      <c r="D441" s="57" t="n">
        <v>321.2913096084799</v>
      </c>
      <c r="E441" s="58">
        <f>'FY27 Pay equity first'!E37</f>
        <v/>
      </c>
      <c r="F441" s="59">
        <f>IF(AND(ISNUMBER(D441),ISNUMBER(E441)),E441-D441,"")</f>
        <v/>
      </c>
      <c r="G441" s="4">
        <f>IF(AND(D441="",E441=""),"Yes",IF(AND(ISNUMBER(D441),ISNUMBER(E441)),IF(ABS(E441-D441)&lt;=1E-9*MAX(1,ABS(D441)),"Yes","No"),IF(D441=E441,"Yes","No")))</f>
        <v/>
      </c>
    </row>
    <row r="442">
      <c r="A442" s="4" t="inlineStr">
        <is>
          <t>FY27 Pay equity first</t>
        </is>
      </c>
      <c r="B442" s="4" t="inlineStr">
        <is>
          <t>PL Customer Service month 7 FTE</t>
        </is>
      </c>
      <c r="D442" s="57" t="n">
        <v>320.6645566025771</v>
      </c>
      <c r="E442" s="58">
        <f>'FY27 Pay equity first'!K37</f>
        <v/>
      </c>
      <c r="F442" s="59">
        <f>IF(AND(ISNUMBER(D442),ISNUMBER(E442)),E442-D442,"")</f>
        <v/>
      </c>
      <c r="G442" s="4">
        <f>IF(AND(D442="",E442=""),"Yes",IF(AND(ISNUMBER(D442),ISNUMBER(E442)),IF(ABS(E442-D442)&lt;=1E-9*MAX(1,ABS(D442)),"Yes","No"),IF(D442=E442,"Yes","No")))</f>
        <v/>
      </c>
    </row>
    <row r="443">
      <c r="A443" s="4" t="inlineStr">
        <is>
          <t>FY27 Pay equity first</t>
        </is>
      </c>
      <c r="B443" s="4" t="inlineStr">
        <is>
          <t>PL Customer Service month 12 FTE</t>
        </is>
      </c>
      <c r="D443" s="57" t="n">
        <v>320.1491992461724</v>
      </c>
      <c r="E443" s="58">
        <f>'FY27 Pay equity first'!P37</f>
        <v/>
      </c>
      <c r="F443" s="59">
        <f>IF(AND(ISNUMBER(D443),ISNUMBER(E443)),E443-D443,"")</f>
        <v/>
      </c>
      <c r="G443" s="4">
        <f>IF(AND(D443="",E443=""),"Yes",IF(AND(ISNUMBER(D443),ISNUMBER(E443)),IF(ABS(E443-D443)&lt;=1E-9*MAX(1,ABS(D443)),"Yes","No"),IF(D443=E443,"Yes","No")))</f>
        <v/>
      </c>
    </row>
    <row r="444">
      <c r="A444" s="4" t="inlineStr">
        <is>
          <t>FY27 Pay equity first</t>
        </is>
      </c>
      <c r="B444" s="4" t="inlineStr">
        <is>
          <t>PL Customer Service payroll cost</t>
        </is>
      </c>
      <c r="D444" s="57" t="n">
        <v>12377783.00888286</v>
      </c>
      <c r="E444" s="58">
        <f>'FY27 Pay equity first'!Q40</f>
        <v/>
      </c>
      <c r="F444" s="59">
        <f>IF(AND(ISNUMBER(D444),ISNUMBER(E444)),E444-D444,"")</f>
        <v/>
      </c>
      <c r="G444" s="4">
        <f>IF(AND(D444="",E444=""),"Yes",IF(AND(ISNUMBER(D444),ISNUMBER(E444)),IF(ABS(E444-D444)&lt;=1E-9*MAX(1,ABS(D444)),"Yes","No"),IF(D444=E444,"Yes","No")))</f>
        <v/>
      </c>
    </row>
    <row r="445">
      <c r="A445" s="4" t="inlineStr">
        <is>
          <t>FY27 Pay equity first</t>
        </is>
      </c>
      <c r="B445" s="4" t="inlineStr">
        <is>
          <t>PL Customer Service hires</t>
        </is>
      </c>
      <c r="D445" s="57" t="n">
        <v>75.93297236063638</v>
      </c>
      <c r="E445" s="58">
        <f>'FY27 Pay equity first'!Q39</f>
        <v/>
      </c>
      <c r="F445" s="59">
        <f>IF(AND(ISNUMBER(D445),ISNUMBER(E445)),E445-D445,"")</f>
        <v/>
      </c>
      <c r="G445" s="4">
        <f>IF(AND(D445="",E445=""),"Yes",IF(AND(ISNUMBER(D445),ISNUMBER(E445)),IF(ABS(E445-D445)&lt;=1E-9*MAX(1,ABS(D445)),"Yes","No"),IF(D445=E445,"Yes","No")))</f>
        <v/>
      </c>
    </row>
    <row r="446">
      <c r="A446" s="4" t="inlineStr">
        <is>
          <t>FY27 Pay equity first</t>
        </is>
      </c>
      <c r="B446" s="4" t="inlineStr">
        <is>
          <t>PL Operations month 1 FTE</t>
        </is>
      </c>
      <c r="D446" s="57" t="n">
        <v>289.8734908105561</v>
      </c>
      <c r="E446" s="58">
        <f>'FY27 Pay equity first'!E42</f>
        <v/>
      </c>
      <c r="F446" s="59">
        <f>IF(AND(ISNUMBER(D446),ISNUMBER(E446)),E446-D446,"")</f>
        <v/>
      </c>
      <c r="G446" s="4">
        <f>IF(AND(D446="",E446=""),"Yes",IF(AND(ISNUMBER(D446),ISNUMBER(E446)),IF(ABS(E446-D446)&lt;=1E-9*MAX(1,ABS(D446)),"Yes","No"),IF(D446=E446,"Yes","No")))</f>
        <v/>
      </c>
    </row>
    <row r="447">
      <c r="A447" s="4" t="inlineStr">
        <is>
          <t>FY27 Pay equity first</t>
        </is>
      </c>
      <c r="B447" s="4" t="inlineStr">
        <is>
          <t>PL Operations month 7 FTE</t>
        </is>
      </c>
      <c r="D447" s="57" t="n">
        <v>287.9577928068584</v>
      </c>
      <c r="E447" s="58">
        <f>'FY27 Pay equity first'!K42</f>
        <v/>
      </c>
      <c r="F447" s="59">
        <f>IF(AND(ISNUMBER(D447),ISNUMBER(E447)),E447-D447,"")</f>
        <v/>
      </c>
      <c r="G447" s="4">
        <f>IF(AND(D447="",E447=""),"Yes",IF(AND(ISNUMBER(D447),ISNUMBER(E447)),IF(ABS(E447-D447)&lt;=1E-9*MAX(1,ABS(D447)),"Yes","No"),IF(D447=E447,"Yes","No")))</f>
        <v/>
      </c>
    </row>
    <row r="448">
      <c r="A448" s="4" t="inlineStr">
        <is>
          <t>FY27 Pay equity first</t>
        </is>
      </c>
      <c r="B448" s="4" t="inlineStr">
        <is>
          <t>PL Operations month 12 FTE</t>
        </is>
      </c>
      <c r="D448" s="57" t="n">
        <v>286.3735665055069</v>
      </c>
      <c r="E448" s="58">
        <f>'FY27 Pay equity first'!P42</f>
        <v/>
      </c>
      <c r="F448" s="59">
        <f>IF(AND(ISNUMBER(D448),ISNUMBER(E448)),E448-D448,"")</f>
        <v/>
      </c>
      <c r="G448" s="4">
        <f>IF(AND(D448="",E448=""),"Yes",IF(AND(ISNUMBER(D448),ISNUMBER(E448)),IF(ABS(E448-D448)&lt;=1E-9*MAX(1,ABS(D448)),"Yes","No"),IF(D448=E448,"Yes","No")))</f>
        <v/>
      </c>
    </row>
    <row r="449">
      <c r="A449" s="4" t="inlineStr">
        <is>
          <t>FY27 Pay equity first</t>
        </is>
      </c>
      <c r="B449" s="4" t="inlineStr">
        <is>
          <t>PL Operations payroll cost</t>
        </is>
      </c>
      <c r="D449" s="57" t="n">
        <v>11498541.03496107</v>
      </c>
      <c r="E449" s="58">
        <f>'FY27 Pay equity first'!Q45</f>
        <v/>
      </c>
      <c r="F449" s="59">
        <f>IF(AND(ISNUMBER(D449),ISNUMBER(E449)),E449-D449,"")</f>
        <v/>
      </c>
      <c r="G449" s="4">
        <f>IF(AND(D449="",E449=""),"Yes",IF(AND(ISNUMBER(D449),ISNUMBER(E449)),IF(ABS(E449-D449)&lt;=1E-9*MAX(1,ABS(D449)),"Yes","No"),IF(D449=E449,"Yes","No")))</f>
        <v/>
      </c>
    </row>
    <row r="450">
      <c r="A450" s="4" t="inlineStr">
        <is>
          <t>FY27 Pay equity first</t>
        </is>
      </c>
      <c r="B450" s="4" t="inlineStr">
        <is>
          <t>PL Operations hires</t>
        </is>
      </c>
      <c r="D450" s="57" t="n">
        <v>35.1167604927106</v>
      </c>
      <c r="E450" s="58">
        <f>'FY27 Pay equity first'!Q44</f>
        <v/>
      </c>
      <c r="F450" s="59">
        <f>IF(AND(ISNUMBER(D450),ISNUMBER(E450)),E450-D450,"")</f>
        <v/>
      </c>
      <c r="G450" s="4">
        <f>IF(AND(D450="",E450=""),"Yes",IF(AND(ISNUMBER(D450),ISNUMBER(E450)),IF(ABS(E450-D450)&lt;=1E-9*MAX(1,ABS(D450)),"Yes","No"),IF(D450=E450,"Yes","No")))</f>
        <v/>
      </c>
    </row>
    <row r="451">
      <c r="A451" s="4" t="inlineStr">
        <is>
          <t>FY27 Pay equity first</t>
        </is>
      </c>
      <c r="B451" s="4" t="inlineStr">
        <is>
          <t>PL Tech month 1 FTE</t>
        </is>
      </c>
      <c r="D451" s="57" t="n">
        <v>191.7397964730226</v>
      </c>
      <c r="E451" s="58">
        <f>'FY27 Pay equity first'!E47</f>
        <v/>
      </c>
      <c r="F451" s="59">
        <f>IF(AND(ISNUMBER(D451),ISNUMBER(E451)),E451-D451,"")</f>
        <v/>
      </c>
      <c r="G451" s="4">
        <f>IF(AND(D451="",E451=""),"Yes",IF(AND(ISNUMBER(D451),ISNUMBER(E451)),IF(ABS(E451-D451)&lt;=1E-9*MAX(1,ABS(D451)),"Yes","No"),IF(D451=E451,"Yes","No")))</f>
        <v/>
      </c>
    </row>
    <row r="452">
      <c r="A452" s="4" t="inlineStr">
        <is>
          <t>FY27 Pay equity first</t>
        </is>
      </c>
      <c r="B452" s="4" t="inlineStr">
        <is>
          <t>PL Tech month 7 FTE</t>
        </is>
      </c>
      <c r="D452" s="57" t="n">
        <v>194.8932590446374</v>
      </c>
      <c r="E452" s="58">
        <f>'FY27 Pay equity first'!K47</f>
        <v/>
      </c>
      <c r="F452" s="59">
        <f>IF(AND(ISNUMBER(D452),ISNUMBER(E452)),E452-D452,"")</f>
        <v/>
      </c>
      <c r="G452" s="4">
        <f>IF(AND(D452="",E452=""),"Yes",IF(AND(ISNUMBER(D452),ISNUMBER(E452)),IF(ABS(E452-D452)&lt;=1E-9*MAX(1,ABS(D452)),"Yes","No"),IF(D452=E452,"Yes","No")))</f>
        <v/>
      </c>
    </row>
    <row r="453">
      <c r="A453" s="4" t="inlineStr">
        <is>
          <t>FY27 Pay equity first</t>
        </is>
      </c>
      <c r="B453" s="4" t="inlineStr">
        <is>
          <t>PL Tech month 12 FTE</t>
        </is>
      </c>
      <c r="D453" s="57" t="n">
        <v>197.4973298357066</v>
      </c>
      <c r="E453" s="58">
        <f>'FY27 Pay equity first'!P47</f>
        <v/>
      </c>
      <c r="F453" s="59">
        <f>IF(AND(ISNUMBER(D453),ISNUMBER(E453)),E453-D453,"")</f>
        <v/>
      </c>
      <c r="G453" s="4">
        <f>IF(AND(D453="",E453=""),"Yes",IF(AND(ISNUMBER(D453),ISNUMBER(E453)),IF(ABS(E453-D453)&lt;=1E-9*MAX(1,ABS(D453)),"Yes","No"),IF(D453=E453,"Yes","No")))</f>
        <v/>
      </c>
    </row>
    <row r="454">
      <c r="A454" s="4" t="inlineStr">
        <is>
          <t>FY27 Pay equity first</t>
        </is>
      </c>
      <c r="B454" s="4" t="inlineStr">
        <is>
          <t>PL Tech payroll cost</t>
        </is>
      </c>
      <c r="D454" s="57" t="n">
        <v>10663000.85028289</v>
      </c>
      <c r="E454" s="58">
        <f>'FY27 Pay equity first'!Q50</f>
        <v/>
      </c>
      <c r="F454" s="59">
        <f>IF(AND(ISNUMBER(D454),ISNUMBER(E454)),E454-D454,"")</f>
        <v/>
      </c>
      <c r="G454" s="4">
        <f>IF(AND(D454="",E454=""),"Yes",IF(AND(ISNUMBER(D454),ISNUMBER(E454)),IF(ABS(E454-D454)&lt;=1E-9*MAX(1,ABS(D454)),"Yes","No"),IF(D454=E454,"Yes","No")))</f>
        <v/>
      </c>
    </row>
    <row r="455">
      <c r="A455" s="4" t="inlineStr">
        <is>
          <t>FY27 Pay equity first</t>
        </is>
      </c>
      <c r="B455" s="4" t="inlineStr">
        <is>
          <t>PL Tech hires</t>
        </is>
      </c>
      <c r="D455" s="57" t="n">
        <v>37.58969421335381</v>
      </c>
      <c r="E455" s="58">
        <f>'FY27 Pay equity first'!Q49</f>
        <v/>
      </c>
      <c r="F455" s="59">
        <f>IF(AND(ISNUMBER(D455),ISNUMBER(E455)),E455-D455,"")</f>
        <v/>
      </c>
      <c r="G455" s="4">
        <f>IF(AND(D455="",E455=""),"Yes",IF(AND(ISNUMBER(D455),ISNUMBER(E455)),IF(ABS(E455-D455)&lt;=1E-9*MAX(1,ABS(D455)),"Yes","No"),IF(D455=E455,"Yes","No")))</f>
        <v/>
      </c>
    </row>
    <row r="456">
      <c r="A456" s="4" t="inlineStr">
        <is>
          <t>FY27 Pay equity first</t>
        </is>
      </c>
      <c r="B456" s="4" t="inlineStr">
        <is>
          <t>PL Sales month 1 FTE</t>
        </is>
      </c>
      <c r="D456" s="57" t="n">
        <v>143.7459335845502</v>
      </c>
      <c r="E456" s="58">
        <f>'FY27 Pay equity first'!E52</f>
        <v/>
      </c>
      <c r="F456" s="59">
        <f>IF(AND(ISNUMBER(D456),ISNUMBER(E456)),E456-D456,"")</f>
        <v/>
      </c>
      <c r="G456" s="4">
        <f>IF(AND(D456="",E456=""),"Yes",IF(AND(ISNUMBER(D456),ISNUMBER(E456)),IF(ABS(E456-D456)&lt;=1E-9*MAX(1,ABS(D456)),"Yes","No"),IF(D456=E456,"Yes","No")))</f>
        <v/>
      </c>
    </row>
    <row r="457">
      <c r="A457" s="4" t="inlineStr">
        <is>
          <t>FY27 Pay equity first</t>
        </is>
      </c>
      <c r="B457" s="4" t="inlineStr">
        <is>
          <t>PL Sales month 7 FTE</t>
        </is>
      </c>
      <c r="D457" s="57" t="n">
        <v>144.5961136909457</v>
      </c>
      <c r="E457" s="58">
        <f>'FY27 Pay equity first'!K52</f>
        <v/>
      </c>
      <c r="F457" s="59">
        <f>IF(AND(ISNUMBER(D457),ISNUMBER(E457)),E457-D457,"")</f>
        <v/>
      </c>
      <c r="G457" s="4">
        <f>IF(AND(D457="",E457=""),"Yes",IF(AND(ISNUMBER(D457),ISNUMBER(E457)),IF(ABS(E457-D457)&lt;=1E-9*MAX(1,ABS(D457)),"Yes","No"),IF(D457=E457,"Yes","No")))</f>
        <v/>
      </c>
    </row>
    <row r="458">
      <c r="A458" s="4" t="inlineStr">
        <is>
          <t>FY27 Pay equity first</t>
        </is>
      </c>
      <c r="B458" s="4" t="inlineStr">
        <is>
          <t>PL Sales month 12 FTE</t>
        </is>
      </c>
      <c r="D458" s="57" t="n">
        <v>145.2975333792418</v>
      </c>
      <c r="E458" s="58">
        <f>'FY27 Pay equity first'!P52</f>
        <v/>
      </c>
      <c r="F458" s="59">
        <f>IF(AND(ISNUMBER(D458),ISNUMBER(E458)),E458-D458,"")</f>
        <v/>
      </c>
      <c r="G458" s="4">
        <f>IF(AND(D458="",E458=""),"Yes",IF(AND(ISNUMBER(D458),ISNUMBER(E458)),IF(ABS(E458-D458)&lt;=1E-9*MAX(1,ABS(D458)),"Yes","No"),IF(D458=E458,"Yes","No")))</f>
        <v/>
      </c>
    </row>
    <row r="459">
      <c r="A459" s="4" t="inlineStr">
        <is>
          <t>FY27 Pay equity first</t>
        </is>
      </c>
      <c r="B459" s="4" t="inlineStr">
        <is>
          <t>PL Sales payroll cost</t>
        </is>
      </c>
      <c r="D459" s="57" t="n">
        <v>5965849.316075667</v>
      </c>
      <c r="E459" s="58">
        <f>'FY27 Pay equity first'!Q55</f>
        <v/>
      </c>
      <c r="F459" s="59">
        <f>IF(AND(ISNUMBER(D459),ISNUMBER(E459)),E459-D459,"")</f>
        <v/>
      </c>
      <c r="G459" s="4">
        <f>IF(AND(D459="",E459=""),"Yes",IF(AND(ISNUMBER(D459),ISNUMBER(E459)),IF(ABS(E459-D459)&lt;=1E-9*MAX(1,ABS(D459)),"Yes","No"),IF(D459=E459,"Yes","No")))</f>
        <v/>
      </c>
    </row>
    <row r="460">
      <c r="A460" s="4" t="inlineStr">
        <is>
          <t>FY27 Pay equity first</t>
        </is>
      </c>
      <c r="B460" s="4" t="inlineStr">
        <is>
          <t>PL Sales hires</t>
        </is>
      </c>
      <c r="D460" s="57" t="n">
        <v>27.40489512364761</v>
      </c>
      <c r="E460" s="58">
        <f>'FY27 Pay equity first'!Q54</f>
        <v/>
      </c>
      <c r="F460" s="59">
        <f>IF(AND(ISNUMBER(D460),ISNUMBER(E460)),E460-D460,"")</f>
        <v/>
      </c>
      <c r="G460" s="4">
        <f>IF(AND(D460="",E460=""),"Yes",IF(AND(ISNUMBER(D460),ISNUMBER(E460)),IF(ABS(E460-D460)&lt;=1E-9*MAX(1,ABS(D460)),"Yes","No"),IF(D460=E460,"Yes","No")))</f>
        <v/>
      </c>
    </row>
    <row r="461">
      <c r="A461" s="4" t="inlineStr">
        <is>
          <t>FY27 Pay equity first</t>
        </is>
      </c>
      <c r="B461" s="4" t="inlineStr">
        <is>
          <t>PL Finance month 1 FTE</t>
        </is>
      </c>
      <c r="D461" s="57" t="n">
        <v>102.8211457319052</v>
      </c>
      <c r="E461" s="58">
        <f>'FY27 Pay equity first'!E57</f>
        <v/>
      </c>
      <c r="F461" s="59">
        <f>IF(AND(ISNUMBER(D461),ISNUMBER(E461)),E461-D461,"")</f>
        <v/>
      </c>
      <c r="G461" s="4">
        <f>IF(AND(D461="",E461=""),"Yes",IF(AND(ISNUMBER(D461),ISNUMBER(E461)),IF(ABS(E461-D461)&lt;=1E-9*MAX(1,ABS(D461)),"Yes","No"),IF(D461=E461,"Yes","No")))</f>
        <v/>
      </c>
    </row>
    <row r="462">
      <c r="A462" s="4" t="inlineStr">
        <is>
          <t>FY27 Pay equity first</t>
        </is>
      </c>
      <c r="B462" s="4" t="inlineStr">
        <is>
          <t>PL Finance month 7 FTE</t>
        </is>
      </c>
      <c r="D462" s="57" t="n">
        <v>101.7843480603378</v>
      </c>
      <c r="E462" s="58">
        <f>'FY27 Pay equity first'!K57</f>
        <v/>
      </c>
      <c r="F462" s="59">
        <f>IF(AND(ISNUMBER(D462),ISNUMBER(E462)),E462-D462,"")</f>
        <v/>
      </c>
      <c r="G462" s="4">
        <f>IF(AND(D462="",E462=""),"Yes",IF(AND(ISNUMBER(D462),ISNUMBER(E462)),IF(ABS(E462-D462)&lt;=1E-9*MAX(1,ABS(D462)),"Yes","No"),IF(D462=E462,"Yes","No")))</f>
        <v/>
      </c>
    </row>
    <row r="463">
      <c r="A463" s="4" t="inlineStr">
        <is>
          <t>FY27 Pay equity first</t>
        </is>
      </c>
      <c r="B463" s="4" t="inlineStr">
        <is>
          <t>PL Finance month 12 FTE</t>
        </is>
      </c>
      <c r="D463" s="57" t="n">
        <v>100.9303619481967</v>
      </c>
      <c r="E463" s="58">
        <f>'FY27 Pay equity first'!P57</f>
        <v/>
      </c>
      <c r="F463" s="59">
        <f>IF(AND(ISNUMBER(D463),ISNUMBER(E463)),E463-D463,"")</f>
        <v/>
      </c>
      <c r="G463" s="4">
        <f>IF(AND(D463="",E463=""),"Yes",IF(AND(ISNUMBER(D463),ISNUMBER(E463)),IF(ABS(E463-D463)&lt;=1E-9*MAX(1,ABS(D463)),"Yes","No"),IF(D463=E463,"Yes","No")))</f>
        <v/>
      </c>
    </row>
    <row r="464">
      <c r="A464" s="4" t="inlineStr">
        <is>
          <t>FY27 Pay equity first</t>
        </is>
      </c>
      <c r="B464" s="4" t="inlineStr">
        <is>
          <t>PL Finance payroll cost</t>
        </is>
      </c>
      <c r="D464" s="57" t="n">
        <v>4774216.605089666</v>
      </c>
      <c r="E464" s="58">
        <f>'FY27 Pay equity first'!Q60</f>
        <v/>
      </c>
      <c r="F464" s="59">
        <f>IF(AND(ISNUMBER(D464),ISNUMBER(E464)),E464-D464,"")</f>
        <v/>
      </c>
      <c r="G464" s="4">
        <f>IF(AND(D464="",E464=""),"Yes",IF(AND(ISNUMBER(D464),ISNUMBER(E464)),IF(ABS(E464-D464)&lt;=1E-9*MAX(1,ABS(D464)),"Yes","No"),IF(D464=E464,"Yes","No")))</f>
        <v/>
      </c>
    </row>
    <row r="465">
      <c r="A465" s="4" t="inlineStr">
        <is>
          <t>FY27 Pay equity first</t>
        </is>
      </c>
      <c r="B465" s="4" t="inlineStr">
        <is>
          <t>PL Finance hires</t>
        </is>
      </c>
      <c r="D465" s="57" t="n">
        <v>19.19377830209387</v>
      </c>
      <c r="E465" s="58">
        <f>'FY27 Pay equity first'!Q59</f>
        <v/>
      </c>
      <c r="F465" s="59">
        <f>IF(AND(ISNUMBER(D465),ISNUMBER(E465)),E465-D465,"")</f>
        <v/>
      </c>
      <c r="G465" s="4">
        <f>IF(AND(D465="",E465=""),"Yes",IF(AND(ISNUMBER(D465),ISNUMBER(E465)),IF(ABS(E465-D465)&lt;=1E-9*MAX(1,ABS(D465)),"Yes","No"),IF(D465=E465,"Yes","No")))</f>
        <v/>
      </c>
    </row>
    <row r="466">
      <c r="A466" s="4" t="inlineStr">
        <is>
          <t>FY27 Pay equity first</t>
        </is>
      </c>
      <c r="B466" s="4" t="inlineStr">
        <is>
          <t>PL HR month 1 FTE</t>
        </is>
      </c>
      <c r="D466" s="57" t="n">
        <v>87.1013371734211</v>
      </c>
      <c r="E466" s="58">
        <f>'FY27 Pay equity first'!E62</f>
        <v/>
      </c>
      <c r="F466" s="59">
        <f>IF(AND(ISNUMBER(D466),ISNUMBER(E466)),E466-D466,"")</f>
        <v/>
      </c>
      <c r="G466" s="4">
        <f>IF(AND(D466="",E466=""),"Yes",IF(AND(ISNUMBER(D466),ISNUMBER(E466)),IF(ABS(E466-D466)&lt;=1E-9*MAX(1,ABS(D466)),"Yes","No"),IF(D466=E466,"Yes","No")))</f>
        <v/>
      </c>
    </row>
    <row r="467">
      <c r="A467" s="4" t="inlineStr">
        <is>
          <t>FY27 Pay equity first</t>
        </is>
      </c>
      <c r="B467" s="4" t="inlineStr">
        <is>
          <t>PL HR month 7 FTE</t>
        </is>
      </c>
      <c r="D467" s="57" t="n">
        <v>86.52253420471702</v>
      </c>
      <c r="E467" s="58">
        <f>'FY27 Pay equity first'!K62</f>
        <v/>
      </c>
      <c r="F467" s="59">
        <f>IF(AND(ISNUMBER(D467),ISNUMBER(E467)),E467-D467,"")</f>
        <v/>
      </c>
      <c r="G467" s="4">
        <f>IF(AND(D467="",E467=""),"Yes",IF(AND(ISNUMBER(D467),ISNUMBER(E467)),IF(ABS(E467-D467)&lt;=1E-9*MAX(1,ABS(D467)),"Yes","No"),IF(D467=E467,"Yes","No")))</f>
        <v/>
      </c>
    </row>
    <row r="468">
      <c r="A468" s="4" t="inlineStr">
        <is>
          <t>FY27 Pay equity first</t>
        </is>
      </c>
      <c r="B468" s="4" t="inlineStr">
        <is>
          <t>PL HR month 12 FTE</t>
        </is>
      </c>
      <c r="D468" s="57" t="n">
        <v>86.04390114979326</v>
      </c>
      <c r="E468" s="58">
        <f>'FY27 Pay equity first'!P62</f>
        <v/>
      </c>
      <c r="F468" s="59">
        <f>IF(AND(ISNUMBER(D468),ISNUMBER(E468)),E468-D468,"")</f>
        <v/>
      </c>
      <c r="G468" s="4">
        <f>IF(AND(D468="",E468=""),"Yes",IF(AND(ISNUMBER(D468),ISNUMBER(E468)),IF(ABS(E468-D468)&lt;=1E-9*MAX(1,ABS(D468)),"Yes","No"),IF(D468=E468,"Yes","No")))</f>
        <v/>
      </c>
    </row>
    <row r="469">
      <c r="A469" s="4" t="inlineStr">
        <is>
          <t>FY27 Pay equity first</t>
        </is>
      </c>
      <c r="B469" s="4" t="inlineStr">
        <is>
          <t>PL HR payroll cost</t>
        </is>
      </c>
      <c r="D469" s="57" t="n">
        <v>3373171.710097574</v>
      </c>
      <c r="E469" s="58">
        <f>'FY27 Pay equity first'!Q65</f>
        <v/>
      </c>
      <c r="F469" s="59">
        <f>IF(AND(ISNUMBER(D469),ISNUMBER(E469)),E469-D469,"")</f>
        <v/>
      </c>
      <c r="G469" s="4">
        <f>IF(AND(D469="",E469=""),"Yes",IF(AND(ISNUMBER(D469),ISNUMBER(E469)),IF(ABS(E469-D469)&lt;=1E-9*MAX(1,ABS(D469)),"Yes","No"),IF(D469=E469,"Yes","No")))</f>
        <v/>
      </c>
    </row>
    <row r="470">
      <c r="A470" s="4" t="inlineStr">
        <is>
          <t>FY27 Pay equity first</t>
        </is>
      </c>
      <c r="B470" s="4" t="inlineStr">
        <is>
          <t>PL HR hires</t>
        </is>
      </c>
      <c r="D470" s="57" t="n">
        <v>10.61115309785538</v>
      </c>
      <c r="E470" s="58">
        <f>'FY27 Pay equity first'!Q64</f>
        <v/>
      </c>
      <c r="F470" s="59">
        <f>IF(AND(ISNUMBER(D470),ISNUMBER(E470)),E470-D470,"")</f>
        <v/>
      </c>
      <c r="G470" s="4">
        <f>IF(AND(D470="",E470=""),"Yes",IF(AND(ISNUMBER(D470),ISNUMBER(E470)),IF(ABS(E470-D470)&lt;=1E-9*MAX(1,ABS(D470)),"Yes","No"),IF(D470=E470,"Yes","No")))</f>
        <v/>
      </c>
    </row>
    <row r="471">
      <c r="A471" s="4" t="inlineStr">
        <is>
          <t>Scenarios</t>
        </is>
      </c>
      <c r="B471" s="4" t="inlineStr">
        <is>
          <t>Base IT fy26_fte</t>
        </is>
      </c>
      <c r="D471" s="57" t="n">
        <v>1016.383333333334</v>
      </c>
      <c r="E471" s="58">
        <f>Scenarios!C5</f>
        <v/>
      </c>
      <c r="F471" s="59">
        <f>IF(AND(ISNUMBER(D471),ISNUMBER(E471)),E471-D471,"")</f>
        <v/>
      </c>
      <c r="G471" s="4">
        <f>IF(AND(D471="",E471=""),"Yes",IF(AND(ISNUMBER(D471),ISNUMBER(E471)),IF(ABS(E471-D471)&lt;=1E-9*MAX(1,ABS(D471)),"Yes","No"),IF(D471=E471,"Yes","No")))</f>
        <v/>
      </c>
    </row>
    <row r="472">
      <c r="A472" s="4" t="inlineStr">
        <is>
          <t>Scenarios</t>
        </is>
      </c>
      <c r="B472" s="4" t="inlineStr">
        <is>
          <t>Base IT fy26_cost</t>
        </is>
      </c>
      <c r="D472" s="57" t="n">
        <v>60786325.81268358</v>
      </c>
      <c r="E472" s="58">
        <f>Scenarios!D5</f>
        <v/>
      </c>
      <c r="F472" s="59">
        <f>IF(AND(ISNUMBER(D472),ISNUMBER(E472)),E472-D472,"")</f>
        <v/>
      </c>
      <c r="G472" s="4">
        <f>IF(AND(D472="",E472=""),"Yes",IF(AND(ISNUMBER(D472),ISNUMBER(E472)),IF(ABS(E472-D472)&lt;=1E-9*MAX(1,ABS(D472)),"Yes","No"),IF(D472=E472,"Yes","No")))</f>
        <v/>
      </c>
    </row>
    <row r="473">
      <c r="A473" s="4" t="inlineStr">
        <is>
          <t>Scenarios</t>
        </is>
      </c>
      <c r="B473" s="4" t="inlineStr">
        <is>
          <t>Base IT fy27_fte</t>
        </is>
      </c>
      <c r="D473" s="57" t="n">
        <v>1035.726764212079</v>
      </c>
      <c r="E473" s="58">
        <f>Scenarios!E5</f>
        <v/>
      </c>
      <c r="F473" s="59">
        <f>IF(AND(ISNUMBER(D473),ISNUMBER(E473)),E473-D473,"")</f>
        <v/>
      </c>
      <c r="G473" s="4">
        <f>IF(AND(D473="",E473=""),"Yes",IF(AND(ISNUMBER(D473),ISNUMBER(E473)),IF(ABS(E473-D473)&lt;=1E-9*MAX(1,ABS(D473)),"Yes","No"),IF(D473=E473,"Yes","No")))</f>
        <v/>
      </c>
    </row>
    <row r="474">
      <c r="A474" s="4" t="inlineStr">
        <is>
          <t>Scenarios</t>
        </is>
      </c>
      <c r="B474" s="4" t="inlineStr">
        <is>
          <t>Base IT closing_fte</t>
        </is>
      </c>
      <c r="D474" s="57" t="n">
        <v>1036.168608048135</v>
      </c>
      <c r="E474" s="58">
        <f>Scenarios!F5</f>
        <v/>
      </c>
      <c r="F474" s="59">
        <f>IF(AND(ISNUMBER(D474),ISNUMBER(E474)),E474-D474,"")</f>
        <v/>
      </c>
      <c r="G474" s="4">
        <f>IF(AND(D474="",E474=""),"Yes",IF(AND(ISNUMBER(D474),ISNUMBER(E474)),IF(ABS(E474-D474)&lt;=1E-9*MAX(1,ABS(D474)),"Yes","No"),IF(D474=E474,"Yes","No")))</f>
        <v/>
      </c>
    </row>
    <row r="475">
      <c r="A475" s="4" t="inlineStr">
        <is>
          <t>Scenarios</t>
        </is>
      </c>
      <c r="B475" s="4" t="inlineStr">
        <is>
          <t>Base IT fy27_payroll</t>
        </is>
      </c>
      <c r="D475" s="57" t="n">
        <v>62319604.76158492</v>
      </c>
      <c r="E475" s="58">
        <f>Scenarios!G5</f>
        <v/>
      </c>
      <c r="F475" s="59">
        <f>IF(AND(ISNUMBER(D475),ISNUMBER(E475)),E475-D475,"")</f>
        <v/>
      </c>
      <c r="G475" s="4">
        <f>IF(AND(D475="",E475=""),"Yes",IF(AND(ISNUMBER(D475),ISNUMBER(E475)),IF(ABS(E475-D475)&lt;=1E-9*MAX(1,ABS(D475)),"Yes","No"),IF(D475=E475,"Yes","No")))</f>
        <v/>
      </c>
    </row>
    <row r="476">
      <c r="A476" s="4" t="inlineStr">
        <is>
          <t>Scenarios</t>
        </is>
      </c>
      <c r="B476" s="4" t="inlineStr">
        <is>
          <t>Base IT fy27_remediation</t>
        </is>
      </c>
      <c r="D476" s="57" t="n">
        <v>0</v>
      </c>
      <c r="E476" s="58">
        <f>Scenarios!H5</f>
        <v/>
      </c>
      <c r="F476" s="59">
        <f>IF(AND(ISNUMBER(D476),ISNUMBER(E476)),E476-D476,"")</f>
        <v/>
      </c>
      <c r="G476" s="4">
        <f>IF(AND(D476="",E476=""),"Yes",IF(AND(ISNUMBER(D476),ISNUMBER(E476)),IF(ABS(E476-D476)&lt;=1E-9*MAX(1,ABS(D476)),"Yes","No"),IF(D476=E476,"Yes","No")))</f>
        <v/>
      </c>
    </row>
    <row r="477">
      <c r="A477" s="4" t="inlineStr">
        <is>
          <t>Scenarios</t>
        </is>
      </c>
      <c r="B477" s="4" t="inlineStr">
        <is>
          <t>Base IT fy27_cost</t>
        </is>
      </c>
      <c r="D477" s="57" t="n">
        <v>62319604.76158492</v>
      </c>
      <c r="E477" s="58">
        <f>Scenarios!I5</f>
        <v/>
      </c>
      <c r="F477" s="59">
        <f>IF(AND(ISNUMBER(D477),ISNUMBER(E477)),E477-D477,"")</f>
        <v/>
      </c>
      <c r="G477" s="4">
        <f>IF(AND(D477="",E477=""),"Yes",IF(AND(ISNUMBER(D477),ISNUMBER(E477)),IF(ABS(E477-D477)&lt;=1E-9*MAX(1,ABS(D477)),"Yes","No"),IF(D477=E477,"Yes","No")))</f>
        <v/>
      </c>
    </row>
    <row r="478">
      <c r="A478" s="4" t="inlineStr">
        <is>
          <t>Scenarios</t>
        </is>
      </c>
      <c r="B478" s="4" t="inlineStr">
        <is>
          <t>Base IT bridge_volume</t>
        </is>
      </c>
      <c r="D478" s="57" t="n">
        <v>1156862.822488794</v>
      </c>
      <c r="E478" s="58">
        <f>Scenarios!K5</f>
        <v/>
      </c>
      <c r="F478" s="59">
        <f>IF(AND(ISNUMBER(D478),ISNUMBER(E478)),E478-D478,"")</f>
        <v/>
      </c>
      <c r="G478" s="4">
        <f>IF(AND(D478="",E478=""),"Yes",IF(AND(ISNUMBER(D478),ISNUMBER(E478)),IF(ABS(E478-D478)&lt;=1E-9*MAX(1,ABS(D478)),"Yes","No"),IF(D478=E478,"Yes","No")))</f>
        <v/>
      </c>
    </row>
    <row r="479">
      <c r="A479" s="4" t="inlineStr">
        <is>
          <t>Scenarios</t>
        </is>
      </c>
      <c r="B479" s="4" t="inlineStr">
        <is>
          <t>Base IT bridge_rate</t>
        </is>
      </c>
      <c r="D479" s="57" t="n">
        <v>376416.1264125492</v>
      </c>
      <c r="E479" s="58">
        <f>Scenarios!L5</f>
        <v/>
      </c>
      <c r="F479" s="59">
        <f>IF(AND(ISNUMBER(D479),ISNUMBER(E479)),E479-D479,"")</f>
        <v/>
      </c>
      <c r="G479" s="4">
        <f>IF(AND(D479="",E479=""),"Yes",IF(AND(ISNUMBER(D479),ISNUMBER(E479)),IF(ABS(E479-D479)&lt;=1E-9*MAX(1,ABS(D479)),"Yes","No"),IF(D479=E479,"Yes","No")))</f>
        <v/>
      </c>
    </row>
    <row r="480">
      <c r="A480" s="4" t="inlineStr">
        <is>
          <t>Scenarios</t>
        </is>
      </c>
      <c r="B480" s="4" t="inlineStr">
        <is>
          <t>Base IT fy27_hires</t>
        </is>
      </c>
      <c r="D480" s="57" t="n">
        <v>175.7514512420699</v>
      </c>
      <c r="E480" s="58">
        <f>Scenarios!M5</f>
        <v/>
      </c>
      <c r="F480" s="59">
        <f>IF(AND(ISNUMBER(D480),ISNUMBER(E480)),E480-D480,"")</f>
        <v/>
      </c>
      <c r="G480" s="4">
        <f>IF(AND(D480="",E480=""),"Yes",IF(AND(ISNUMBER(D480),ISNUMBER(E480)),IF(ABS(E480-D480)&lt;=1E-9*MAX(1,ABS(D480)),"Yes","No"),IF(D480=E480,"Yes","No")))</f>
        <v/>
      </c>
    </row>
    <row r="481">
      <c r="A481" s="4" t="inlineStr">
        <is>
          <t>Scenarios</t>
        </is>
      </c>
      <c r="B481" s="4" t="inlineStr">
        <is>
          <t>Base IT fy27_hiring_cost</t>
        </is>
      </c>
      <c r="D481" s="57" t="n">
        <v>703005.8049682797</v>
      </c>
      <c r="E481" s="58">
        <f>Scenarios!N5</f>
        <v/>
      </c>
      <c r="F481" s="59">
        <f>IF(AND(ISNUMBER(D481),ISNUMBER(E481)),E481-D481,"")</f>
        <v/>
      </c>
      <c r="G481" s="4">
        <f>IF(AND(D481="",E481=""),"Yes",IF(AND(ISNUMBER(D481),ISNUMBER(E481)),IF(ABS(E481-D481)&lt;=1E-9*MAX(1,ABS(D481)),"Yes","No"),IF(D481=E481,"Yes","No")))</f>
        <v/>
      </c>
    </row>
    <row r="482">
      <c r="A482" s="4" t="inlineStr">
        <is>
          <t>Scenarios</t>
        </is>
      </c>
      <c r="B482" s="4" t="inlineStr">
        <is>
          <t>Base PL fy26_fte</t>
        </is>
      </c>
      <c r="D482" s="57" t="n">
        <v>1111.45</v>
      </c>
      <c r="E482" s="58">
        <f>Scenarios!C6</f>
        <v/>
      </c>
      <c r="F482" s="59">
        <f>IF(AND(ISNUMBER(D482),ISNUMBER(E482)),E482-D482,"")</f>
        <v/>
      </c>
      <c r="G482" s="4">
        <f>IF(AND(D482="",E482=""),"Yes",IF(AND(ISNUMBER(D482),ISNUMBER(E482)),IF(ABS(E482-D482)&lt;=1E-9*MAX(1,ABS(D482)),"Yes","No"),IF(D482=E482,"Yes","No")))</f>
        <v/>
      </c>
    </row>
    <row r="483">
      <c r="A483" s="4" t="inlineStr">
        <is>
          <t>Scenarios</t>
        </is>
      </c>
      <c r="B483" s="4" t="inlineStr">
        <is>
          <t>Base PL fy26_cost</t>
        </is>
      </c>
      <c r="D483" s="57" t="n">
        <v>46324040.19901729</v>
      </c>
      <c r="E483" s="58">
        <f>Scenarios!D6</f>
        <v/>
      </c>
      <c r="F483" s="59">
        <f>IF(AND(ISNUMBER(D483),ISNUMBER(E483)),E483-D483,"")</f>
        <v/>
      </c>
      <c r="G483" s="4">
        <f>IF(AND(D483="",E483=""),"Yes",IF(AND(ISNUMBER(D483),ISNUMBER(E483)),IF(ABS(E483-D483)&lt;=1E-9*MAX(1,ABS(D483)),"Yes","No"),IF(D483=E483,"Yes","No")))</f>
        <v/>
      </c>
    </row>
    <row r="484">
      <c r="A484" s="4" t="inlineStr">
        <is>
          <t>Scenarios</t>
        </is>
      </c>
      <c r="B484" s="4" t="inlineStr">
        <is>
          <t>Base PL fy27_fte</t>
        </is>
      </c>
      <c r="D484" s="57" t="n">
        <v>1136.431727984612</v>
      </c>
      <c r="E484" s="58">
        <f>Scenarios!E6</f>
        <v/>
      </c>
      <c r="F484" s="59">
        <f>IF(AND(ISNUMBER(D484),ISNUMBER(E484)),E484-D484,"")</f>
        <v/>
      </c>
      <c r="G484" s="4">
        <f>IF(AND(D484="",E484=""),"Yes",IF(AND(ISNUMBER(D484),ISNUMBER(E484)),IF(ABS(E484-D484)&lt;=1E-9*MAX(1,ABS(D484)),"Yes","No"),IF(D484=E484,"Yes","No")))</f>
        <v/>
      </c>
    </row>
    <row r="485">
      <c r="A485" s="4" t="inlineStr">
        <is>
          <t>Scenarios</t>
        </is>
      </c>
      <c r="B485" s="4" t="inlineStr">
        <is>
          <t>Base PL closing_fte</t>
        </is>
      </c>
      <c r="D485" s="57" t="n">
        <v>1136.291892064618</v>
      </c>
      <c r="E485" s="58">
        <f>Scenarios!F6</f>
        <v/>
      </c>
      <c r="F485" s="59">
        <f>IF(AND(ISNUMBER(D485),ISNUMBER(E485)),E485-D485,"")</f>
        <v/>
      </c>
      <c r="G485" s="4">
        <f>IF(AND(D485="",E485=""),"Yes",IF(AND(ISNUMBER(D485),ISNUMBER(E485)),IF(ABS(E485-D485)&lt;=1E-9*MAX(1,ABS(D485)),"Yes","No"),IF(D485=E485,"Yes","No")))</f>
        <v/>
      </c>
    </row>
    <row r="486">
      <c r="A486" s="4" t="inlineStr">
        <is>
          <t>Scenarios</t>
        </is>
      </c>
      <c r="B486" s="4" t="inlineStr">
        <is>
          <t>Base PL fy27_payroll</t>
        </is>
      </c>
      <c r="D486" s="57" t="n">
        <v>48652562.52538972</v>
      </c>
      <c r="E486" s="58">
        <f>Scenarios!G6</f>
        <v/>
      </c>
      <c r="F486" s="59">
        <f>IF(AND(ISNUMBER(D486),ISNUMBER(E486)),E486-D486,"")</f>
        <v/>
      </c>
      <c r="G486" s="4">
        <f>IF(AND(D486="",E486=""),"Yes",IF(AND(ISNUMBER(D486),ISNUMBER(E486)),IF(ABS(E486-D486)&lt;=1E-9*MAX(1,ABS(D486)),"Yes","No"),IF(D486=E486,"Yes","No")))</f>
        <v/>
      </c>
    </row>
    <row r="487">
      <c r="A487" s="4" t="inlineStr">
        <is>
          <t>Scenarios</t>
        </is>
      </c>
      <c r="B487" s="4" t="inlineStr">
        <is>
          <t>Base PL fy27_remediation</t>
        </is>
      </c>
      <c r="D487" s="57" t="n">
        <v>0</v>
      </c>
      <c r="E487" s="58">
        <f>Scenarios!H6</f>
        <v/>
      </c>
      <c r="F487" s="59">
        <f>IF(AND(ISNUMBER(D487),ISNUMBER(E487)),E487-D487,"")</f>
        <v/>
      </c>
      <c r="G487" s="4">
        <f>IF(AND(D487="",E487=""),"Yes",IF(AND(ISNUMBER(D487),ISNUMBER(E487)),IF(ABS(E487-D487)&lt;=1E-9*MAX(1,ABS(D487)),"Yes","No"),IF(D487=E487,"Yes","No")))</f>
        <v/>
      </c>
    </row>
    <row r="488">
      <c r="A488" s="4" t="inlineStr">
        <is>
          <t>Scenarios</t>
        </is>
      </c>
      <c r="B488" s="4" t="inlineStr">
        <is>
          <t>Base PL fy27_cost</t>
        </is>
      </c>
      <c r="D488" s="57" t="n">
        <v>48652562.52538972</v>
      </c>
      <c r="E488" s="58">
        <f>Scenarios!I6</f>
        <v/>
      </c>
      <c r="F488" s="59">
        <f>IF(AND(ISNUMBER(D488),ISNUMBER(E488)),E488-D488,"")</f>
        <v/>
      </c>
      <c r="G488" s="4">
        <f>IF(AND(D488="",E488=""),"Yes",IF(AND(ISNUMBER(D488),ISNUMBER(E488)),IF(ABS(E488-D488)&lt;=1E-9*MAX(1,ABS(D488)),"Yes","No"),IF(D488=E488,"Yes","No")))</f>
        <v/>
      </c>
    </row>
    <row r="489">
      <c r="A489" s="4" t="inlineStr">
        <is>
          <t>Scenarios</t>
        </is>
      </c>
      <c r="B489" s="4" t="inlineStr">
        <is>
          <t>Base PL bridge_volume</t>
        </is>
      </c>
      <c r="D489" s="57" t="n">
        <v>1041211.544738928</v>
      </c>
      <c r="E489" s="58">
        <f>Scenarios!K6</f>
        <v/>
      </c>
      <c r="F489" s="59">
        <f>IF(AND(ISNUMBER(D489),ISNUMBER(E489)),E489-D489,"")</f>
        <v/>
      </c>
      <c r="G489" s="4">
        <f>IF(AND(D489="",E489=""),"Yes",IF(AND(ISNUMBER(D489),ISNUMBER(E489)),IF(ABS(E489-D489)&lt;=1E-9*MAX(1,ABS(D489)),"Yes","No"),IF(D489=E489,"Yes","No")))</f>
        <v/>
      </c>
    </row>
    <row r="490">
      <c r="A490" s="4" t="inlineStr">
        <is>
          <t>Scenarios</t>
        </is>
      </c>
      <c r="B490" s="4" t="inlineStr">
        <is>
          <t>Base PL bridge_rate</t>
        </is>
      </c>
      <c r="D490" s="57" t="n">
        <v>1287310.781633495</v>
      </c>
      <c r="E490" s="58">
        <f>Scenarios!L6</f>
        <v/>
      </c>
      <c r="F490" s="59">
        <f>IF(AND(ISNUMBER(D490),ISNUMBER(E490)),E490-D490,"")</f>
        <v/>
      </c>
      <c r="G490" s="4">
        <f>IF(AND(D490="",E490=""),"Yes",IF(AND(ISNUMBER(D490),ISNUMBER(E490)),IF(ABS(E490-D490)&lt;=1E-9*MAX(1,ABS(D490)),"Yes","No"),IF(D490=E490,"Yes","No")))</f>
        <v/>
      </c>
    </row>
    <row r="491">
      <c r="A491" s="4" t="inlineStr">
        <is>
          <t>Scenarios</t>
        </is>
      </c>
      <c r="B491" s="4" t="inlineStr">
        <is>
          <t>Base PL fy27_hires</t>
        </is>
      </c>
      <c r="D491" s="57" t="n">
        <v>205.8492535902977</v>
      </c>
      <c r="E491" s="58">
        <f>Scenarios!M6</f>
        <v/>
      </c>
      <c r="F491" s="59">
        <f>IF(AND(ISNUMBER(D491),ISNUMBER(E491)),E491-D491,"")</f>
        <v/>
      </c>
      <c r="G491" s="4">
        <f>IF(AND(D491="",E491=""),"Yes",IF(AND(ISNUMBER(D491),ISNUMBER(E491)),IF(ABS(E491-D491)&lt;=1E-9*MAX(1,ABS(D491)),"Yes","No"),IF(D491=E491,"Yes","No")))</f>
        <v/>
      </c>
    </row>
    <row r="492">
      <c r="A492" s="4" t="inlineStr">
        <is>
          <t>Scenarios</t>
        </is>
      </c>
      <c r="B492" s="4" t="inlineStr">
        <is>
          <t>Base PL fy27_hiring_cost</t>
        </is>
      </c>
      <c r="D492" s="57" t="n">
        <v>514623.1339757441</v>
      </c>
      <c r="E492" s="58">
        <f>Scenarios!N6</f>
        <v/>
      </c>
      <c r="F492" s="59">
        <f>IF(AND(ISNUMBER(D492),ISNUMBER(E492)),E492-D492,"")</f>
        <v/>
      </c>
      <c r="G492" s="4">
        <f>IF(AND(D492="",E492=""),"Yes",IF(AND(ISNUMBER(D492),ISNUMBER(E492)),IF(ABS(E492-D492)&lt;=1E-9*MAX(1,ABS(D492)),"Yes","No"),IF(D492=E492,"Yes","No")))</f>
        <v/>
      </c>
    </row>
    <row r="493">
      <c r="A493" s="4" t="inlineStr">
        <is>
          <t>Scenarios</t>
        </is>
      </c>
      <c r="B493" s="4" t="inlineStr">
        <is>
          <t>Hiring freeze IT fy26_fte</t>
        </is>
      </c>
      <c r="D493" s="57" t="n">
        <v>1016.383333333334</v>
      </c>
      <c r="E493" s="58">
        <f>Scenarios!C7</f>
        <v/>
      </c>
      <c r="F493" s="59">
        <f>IF(AND(ISNUMBER(D493),ISNUMBER(E493)),E493-D493,"")</f>
        <v/>
      </c>
      <c r="G493" s="4">
        <f>IF(AND(D493="",E493=""),"Yes",IF(AND(ISNUMBER(D493),ISNUMBER(E493)),IF(ABS(E493-D493)&lt;=1E-9*MAX(1,ABS(D493)),"Yes","No"),IF(D493=E493,"Yes","No")))</f>
        <v/>
      </c>
    </row>
    <row r="494">
      <c r="A494" s="4" t="inlineStr">
        <is>
          <t>Scenarios</t>
        </is>
      </c>
      <c r="B494" s="4" t="inlineStr">
        <is>
          <t>Hiring freeze IT fy26_cost</t>
        </is>
      </c>
      <c r="D494" s="57" t="n">
        <v>60786325.81268358</v>
      </c>
      <c r="E494" s="58">
        <f>Scenarios!D7</f>
        <v/>
      </c>
      <c r="F494" s="59">
        <f>IF(AND(ISNUMBER(D494),ISNUMBER(E494)),E494-D494,"")</f>
        <v/>
      </c>
      <c r="G494" s="4">
        <f>IF(AND(D494="",E494=""),"Yes",IF(AND(ISNUMBER(D494),ISNUMBER(E494)),IF(ABS(E494-D494)&lt;=1E-9*MAX(1,ABS(D494)),"Yes","No"),IF(D494=E494,"Yes","No")))</f>
        <v/>
      </c>
    </row>
    <row r="495">
      <c r="A495" s="4" t="inlineStr">
        <is>
          <t>Scenarios</t>
        </is>
      </c>
      <c r="B495" s="4" t="inlineStr">
        <is>
          <t>Hiring freeze IT fy27_fte</t>
        </is>
      </c>
      <c r="D495" s="57" t="n">
        <v>978.9354095584167</v>
      </c>
      <c r="E495" s="58">
        <f>Scenarios!E7</f>
        <v/>
      </c>
      <c r="F495" s="59">
        <f>IF(AND(ISNUMBER(D495),ISNUMBER(E495)),E495-D495,"")</f>
        <v/>
      </c>
      <c r="G495" s="4">
        <f>IF(AND(D495="",E495=""),"Yes",IF(AND(ISNUMBER(D495),ISNUMBER(E495)),IF(ABS(E495-D495)&lt;=1E-9*MAX(1,ABS(D495)),"Yes","No"),IF(D495=E495,"Yes","No")))</f>
        <v/>
      </c>
    </row>
    <row r="496">
      <c r="A496" s="4" t="inlineStr">
        <is>
          <t>Scenarios</t>
        </is>
      </c>
      <c r="B496" s="4" t="inlineStr">
        <is>
          <t>Hiring freeze IT closing_fte</t>
        </is>
      </c>
      <c r="D496" s="57" t="n">
        <v>907.7373575709172</v>
      </c>
      <c r="E496" s="58">
        <f>Scenarios!F7</f>
        <v/>
      </c>
      <c r="F496" s="59">
        <f>IF(AND(ISNUMBER(D496),ISNUMBER(E496)),E496-D496,"")</f>
        <v/>
      </c>
      <c r="G496" s="4">
        <f>IF(AND(D496="",E496=""),"Yes",IF(AND(ISNUMBER(D496),ISNUMBER(E496)),IF(ABS(E496-D496)&lt;=1E-9*MAX(1,ABS(D496)),"Yes","No"),IF(D496=E496,"Yes","No")))</f>
        <v/>
      </c>
    </row>
    <row r="497">
      <c r="A497" s="4" t="inlineStr">
        <is>
          <t>Scenarios</t>
        </is>
      </c>
      <c r="B497" s="4" t="inlineStr">
        <is>
          <t>Hiring freeze IT fy27_payroll</t>
        </is>
      </c>
      <c r="D497" s="57" t="n">
        <v>58876254.43829025</v>
      </c>
      <c r="E497" s="58">
        <f>Scenarios!G7</f>
        <v/>
      </c>
      <c r="F497" s="59">
        <f>IF(AND(ISNUMBER(D497),ISNUMBER(E497)),E497-D497,"")</f>
        <v/>
      </c>
      <c r="G497" s="4">
        <f>IF(AND(D497="",E497=""),"Yes",IF(AND(ISNUMBER(D497),ISNUMBER(E497)),IF(ABS(E497-D497)&lt;=1E-9*MAX(1,ABS(D497)),"Yes","No"),IF(D497=E497,"Yes","No")))</f>
        <v/>
      </c>
    </row>
    <row r="498">
      <c r="A498" s="4" t="inlineStr">
        <is>
          <t>Scenarios</t>
        </is>
      </c>
      <c r="B498" s="4" t="inlineStr">
        <is>
          <t>Hiring freeze IT fy27_remediation</t>
        </is>
      </c>
      <c r="D498" s="57" t="n">
        <v>0</v>
      </c>
      <c r="E498" s="58">
        <f>Scenarios!H7</f>
        <v/>
      </c>
      <c r="F498" s="59">
        <f>IF(AND(ISNUMBER(D498),ISNUMBER(E498)),E498-D498,"")</f>
        <v/>
      </c>
      <c r="G498" s="4">
        <f>IF(AND(D498="",E498=""),"Yes",IF(AND(ISNUMBER(D498),ISNUMBER(E498)),IF(ABS(E498-D498)&lt;=1E-9*MAX(1,ABS(D498)),"Yes","No"),IF(D498=E498,"Yes","No")))</f>
        <v/>
      </c>
    </row>
    <row r="499">
      <c r="A499" s="4" t="inlineStr">
        <is>
          <t>Scenarios</t>
        </is>
      </c>
      <c r="B499" s="4" t="inlineStr">
        <is>
          <t>Hiring freeze IT fy27_cost</t>
        </is>
      </c>
      <c r="D499" s="57" t="n">
        <v>58876254.43829025</v>
      </c>
      <c r="E499" s="58">
        <f>Scenarios!I7</f>
        <v/>
      </c>
      <c r="F499" s="59">
        <f>IF(AND(ISNUMBER(D499),ISNUMBER(E499)),E499-D499,"")</f>
        <v/>
      </c>
      <c r="G499" s="4">
        <f>IF(AND(D499="",E499=""),"Yes",IF(AND(ISNUMBER(D499),ISNUMBER(E499)),IF(ABS(E499-D499)&lt;=1E-9*MAX(1,ABS(D499)),"Yes","No"),IF(D499=E499,"Yes","No")))</f>
        <v/>
      </c>
    </row>
    <row r="500">
      <c r="A500" s="4" t="inlineStr">
        <is>
          <t>Scenarios</t>
        </is>
      </c>
      <c r="B500" s="4" t="inlineStr">
        <is>
          <t>Hiring freeze IT bridge_volume</t>
        </is>
      </c>
      <c r="D500" s="57" t="n">
        <v>-2239629.105413607</v>
      </c>
      <c r="E500" s="58">
        <f>Scenarios!K7</f>
        <v/>
      </c>
      <c r="F500" s="59">
        <f>IF(AND(ISNUMBER(D500),ISNUMBER(E500)),E500-D500,"")</f>
        <v/>
      </c>
      <c r="G500" s="4">
        <f>IF(AND(D500="",E500=""),"Yes",IF(AND(ISNUMBER(D500),ISNUMBER(E500)),IF(ABS(E500-D500)&lt;=1E-9*MAX(1,ABS(D500)),"Yes","No"),IF(D500=E500,"Yes","No")))</f>
        <v/>
      </c>
    </row>
    <row r="501">
      <c r="A501" s="4" t="inlineStr">
        <is>
          <t>Scenarios</t>
        </is>
      </c>
      <c r="B501" s="4" t="inlineStr">
        <is>
          <t>Hiring freeze IT bridge_rate</t>
        </is>
      </c>
      <c r="D501" s="57" t="n">
        <v>329557.7310202804</v>
      </c>
      <c r="E501" s="58">
        <f>Scenarios!L7</f>
        <v/>
      </c>
      <c r="F501" s="59">
        <f>IF(AND(ISNUMBER(D501),ISNUMBER(E501)),E501-D501,"")</f>
        <v/>
      </c>
      <c r="G501" s="4">
        <f>IF(AND(D501="",E501=""),"Yes",IF(AND(ISNUMBER(D501),ISNUMBER(E501)),IF(ABS(E501-D501)&lt;=1E-9*MAX(1,ABS(D501)),"Yes","No"),IF(D501=E501,"Yes","No")))</f>
        <v/>
      </c>
    </row>
    <row r="502">
      <c r="A502" s="4" t="inlineStr">
        <is>
          <t>Scenarios</t>
        </is>
      </c>
      <c r="B502" s="4" t="inlineStr">
        <is>
          <t>Hiring freeze IT fy27_hires</t>
        </is>
      </c>
      <c r="D502" s="57" t="n">
        <v>39.312656618788</v>
      </c>
      <c r="E502" s="58">
        <f>Scenarios!M7</f>
        <v/>
      </c>
      <c r="F502" s="59">
        <f>IF(AND(ISNUMBER(D502),ISNUMBER(E502)),E502-D502,"")</f>
        <v/>
      </c>
      <c r="G502" s="4">
        <f>IF(AND(D502="",E502=""),"Yes",IF(AND(ISNUMBER(D502),ISNUMBER(E502)),IF(ABS(E502-D502)&lt;=1E-9*MAX(1,ABS(D502)),"Yes","No"),IF(D502=E502,"Yes","No")))</f>
        <v/>
      </c>
    </row>
    <row r="503">
      <c r="A503" s="4" t="inlineStr">
        <is>
          <t>Scenarios</t>
        </is>
      </c>
      <c r="B503" s="4" t="inlineStr">
        <is>
          <t>Hiring freeze IT fy27_hiring_cost</t>
        </is>
      </c>
      <c r="D503" s="57" t="n">
        <v>157250.626475152</v>
      </c>
      <c r="E503" s="58">
        <f>Scenarios!N7</f>
        <v/>
      </c>
      <c r="F503" s="59">
        <f>IF(AND(ISNUMBER(D503),ISNUMBER(E503)),E503-D503,"")</f>
        <v/>
      </c>
      <c r="G503" s="4">
        <f>IF(AND(D503="",E503=""),"Yes",IF(AND(ISNUMBER(D503),ISNUMBER(E503)),IF(ABS(E503-D503)&lt;=1E-9*MAX(1,ABS(D503)),"Yes","No"),IF(D503=E503,"Yes","No")))</f>
        <v/>
      </c>
    </row>
    <row r="504">
      <c r="A504" s="4" t="inlineStr">
        <is>
          <t>Scenarios</t>
        </is>
      </c>
      <c r="B504" s="4" t="inlineStr">
        <is>
          <t>Hiring freeze PL fy26_fte</t>
        </is>
      </c>
      <c r="D504" s="57" t="n">
        <v>1111.45</v>
      </c>
      <c r="E504" s="58">
        <f>Scenarios!C8</f>
        <v/>
      </c>
      <c r="F504" s="59">
        <f>IF(AND(ISNUMBER(D504),ISNUMBER(E504)),E504-D504,"")</f>
        <v/>
      </c>
      <c r="G504" s="4">
        <f>IF(AND(D504="",E504=""),"Yes",IF(AND(ISNUMBER(D504),ISNUMBER(E504)),IF(ABS(E504-D504)&lt;=1E-9*MAX(1,ABS(D504)),"Yes","No"),IF(D504=E504,"Yes","No")))</f>
        <v/>
      </c>
    </row>
    <row r="505">
      <c r="A505" s="4" t="inlineStr">
        <is>
          <t>Scenarios</t>
        </is>
      </c>
      <c r="B505" s="4" t="inlineStr">
        <is>
          <t>Hiring freeze PL fy26_cost</t>
        </is>
      </c>
      <c r="D505" s="57" t="n">
        <v>46324040.19901729</v>
      </c>
      <c r="E505" s="58">
        <f>Scenarios!D8</f>
        <v/>
      </c>
      <c r="F505" s="59">
        <f>IF(AND(ISNUMBER(D505),ISNUMBER(E505)),E505-D505,"")</f>
        <v/>
      </c>
      <c r="G505" s="4">
        <f>IF(AND(D505="",E505=""),"Yes",IF(AND(ISNUMBER(D505),ISNUMBER(E505)),IF(ABS(E505-D505)&lt;=1E-9*MAX(1,ABS(D505)),"Yes","No"),IF(D505=E505,"Yes","No")))</f>
        <v/>
      </c>
    </row>
    <row r="506">
      <c r="A506" s="4" t="inlineStr">
        <is>
          <t>Scenarios</t>
        </is>
      </c>
      <c r="B506" s="4" t="inlineStr">
        <is>
          <t>Hiring freeze PL fy27_fte</t>
        </is>
      </c>
      <c r="D506" s="57" t="n">
        <v>1070.462104811447</v>
      </c>
      <c r="E506" s="58">
        <f>Scenarios!E8</f>
        <v/>
      </c>
      <c r="F506" s="59">
        <f>IF(AND(ISNUMBER(D506),ISNUMBER(E506)),E506-D506,"")</f>
        <v/>
      </c>
      <c r="G506" s="4">
        <f>IF(AND(D506="",E506=""),"Yes",IF(AND(ISNUMBER(D506),ISNUMBER(E506)),IF(ABS(E506-D506)&lt;=1E-9*MAX(1,ABS(D506)),"Yes","No"),IF(D506=E506,"Yes","No")))</f>
        <v/>
      </c>
    </row>
    <row r="507">
      <c r="A507" s="4" t="inlineStr">
        <is>
          <t>Scenarios</t>
        </is>
      </c>
      <c r="B507" s="4" t="inlineStr">
        <is>
          <t>Hiring freeze PL closing_fte</t>
        </is>
      </c>
      <c r="D507" s="57" t="n">
        <v>987.0562516408984</v>
      </c>
      <c r="E507" s="58">
        <f>Scenarios!F8</f>
        <v/>
      </c>
      <c r="F507" s="59">
        <f>IF(AND(ISNUMBER(D507),ISNUMBER(E507)),E507-D507,"")</f>
        <v/>
      </c>
      <c r="G507" s="4">
        <f>IF(AND(D507="",E507=""),"Yes",IF(AND(ISNUMBER(D507),ISNUMBER(E507)),IF(ABS(E507-D507)&lt;=1E-9*MAX(1,ABS(D507)),"Yes","No"),IF(D507=E507,"Yes","No")))</f>
        <v/>
      </c>
    </row>
    <row r="508">
      <c r="A508" s="4" t="inlineStr">
        <is>
          <t>Scenarios</t>
        </is>
      </c>
      <c r="B508" s="4" t="inlineStr">
        <is>
          <t>Hiring freeze PL fy27_payroll</t>
        </is>
      </c>
      <c r="D508" s="57" t="n">
        <v>45755670.20130037</v>
      </c>
      <c r="E508" s="58">
        <f>Scenarios!G8</f>
        <v/>
      </c>
      <c r="F508" s="59">
        <f>IF(AND(ISNUMBER(D508),ISNUMBER(E508)),E508-D508,"")</f>
        <v/>
      </c>
      <c r="G508" s="4">
        <f>IF(AND(D508="",E508=""),"Yes",IF(AND(ISNUMBER(D508),ISNUMBER(E508)),IF(ABS(E508-D508)&lt;=1E-9*MAX(1,ABS(D508)),"Yes","No"),IF(D508=E508,"Yes","No")))</f>
        <v/>
      </c>
    </row>
    <row r="509">
      <c r="A509" s="4" t="inlineStr">
        <is>
          <t>Scenarios</t>
        </is>
      </c>
      <c r="B509" s="4" t="inlineStr">
        <is>
          <t>Hiring freeze PL fy27_remediation</t>
        </is>
      </c>
      <c r="D509" s="57" t="n">
        <v>0</v>
      </c>
      <c r="E509" s="58">
        <f>Scenarios!H8</f>
        <v/>
      </c>
      <c r="F509" s="59">
        <f>IF(AND(ISNUMBER(D509),ISNUMBER(E509)),E509-D509,"")</f>
        <v/>
      </c>
      <c r="G509" s="4">
        <f>IF(AND(D509="",E509=""),"Yes",IF(AND(ISNUMBER(D509),ISNUMBER(E509)),IF(ABS(E509-D509)&lt;=1E-9*MAX(1,ABS(D509)),"Yes","No"),IF(D509=E509,"Yes","No")))</f>
        <v/>
      </c>
    </row>
    <row r="510">
      <c r="A510" s="4" t="inlineStr">
        <is>
          <t>Scenarios</t>
        </is>
      </c>
      <c r="B510" s="4" t="inlineStr">
        <is>
          <t>Hiring freeze PL fy27_cost</t>
        </is>
      </c>
      <c r="D510" s="57" t="n">
        <v>45755670.20130037</v>
      </c>
      <c r="E510" s="58">
        <f>Scenarios!I8</f>
        <v/>
      </c>
      <c r="F510" s="59">
        <f>IF(AND(ISNUMBER(D510),ISNUMBER(E510)),E510-D510,"")</f>
        <v/>
      </c>
      <c r="G510" s="4">
        <f>IF(AND(D510="",E510=""),"Yes",IF(AND(ISNUMBER(D510),ISNUMBER(E510)),IF(ABS(E510-D510)&lt;=1E-9*MAX(1,ABS(D510)),"Yes","No"),IF(D510=E510,"Yes","No")))</f>
        <v/>
      </c>
    </row>
    <row r="511">
      <c r="A511" s="4" t="inlineStr">
        <is>
          <t>Scenarios</t>
        </is>
      </c>
      <c r="B511" s="4" t="inlineStr">
        <is>
          <t>Hiring freeze PL bridge_volume</t>
        </is>
      </c>
      <c r="D511" s="57" t="n">
        <v>-1708331.372880155</v>
      </c>
      <c r="E511" s="58">
        <f>Scenarios!K8</f>
        <v/>
      </c>
      <c r="F511" s="59">
        <f>IF(AND(ISNUMBER(D511),ISNUMBER(E511)),E511-D511,"")</f>
        <v/>
      </c>
      <c r="G511" s="4">
        <f>IF(AND(D511="",E511=""),"Yes",IF(AND(ISNUMBER(D511),ISNUMBER(E511)),IF(ABS(E511-D511)&lt;=1E-9*MAX(1,ABS(D511)),"Yes","No"),IF(D511=E511,"Yes","No")))</f>
        <v/>
      </c>
    </row>
    <row r="512">
      <c r="A512" s="4" t="inlineStr">
        <is>
          <t>Scenarios</t>
        </is>
      </c>
      <c r="B512" s="4" t="inlineStr">
        <is>
          <t>Hiring freeze PL bridge_rate</t>
        </is>
      </c>
      <c r="D512" s="57" t="n">
        <v>1139961.375163225</v>
      </c>
      <c r="E512" s="58">
        <f>Scenarios!L8</f>
        <v/>
      </c>
      <c r="F512" s="59">
        <f>IF(AND(ISNUMBER(D512),ISNUMBER(E512)),E512-D512,"")</f>
        <v/>
      </c>
      <c r="G512" s="4">
        <f>IF(AND(D512="",E512=""),"Yes",IF(AND(ISNUMBER(D512),ISNUMBER(E512)),IF(ABS(E512-D512)&lt;=1E-9*MAX(1,ABS(D512)),"Yes","No"),IF(D512=E512,"Yes","No")))</f>
        <v/>
      </c>
    </row>
    <row r="513">
      <c r="A513" s="4" t="inlineStr">
        <is>
          <t>Scenarios</t>
        </is>
      </c>
      <c r="B513" s="4" t="inlineStr">
        <is>
          <t>Hiring freeze PL fy27_hires</t>
        </is>
      </c>
      <c r="D513" s="57" t="n">
        <v>46.39463868775492</v>
      </c>
      <c r="E513" s="58">
        <f>Scenarios!M8</f>
        <v/>
      </c>
      <c r="F513" s="59">
        <f>IF(AND(ISNUMBER(D513),ISNUMBER(E513)),E513-D513,"")</f>
        <v/>
      </c>
      <c r="G513" s="4">
        <f>IF(AND(D513="",E513=""),"Yes",IF(AND(ISNUMBER(D513),ISNUMBER(E513)),IF(ABS(E513-D513)&lt;=1E-9*MAX(1,ABS(D513)),"Yes","No"),IF(D513=E513,"Yes","No")))</f>
        <v/>
      </c>
    </row>
    <row r="514">
      <c r="A514" s="4" t="inlineStr">
        <is>
          <t>Scenarios</t>
        </is>
      </c>
      <c r="B514" s="4" t="inlineStr">
        <is>
          <t>Hiring freeze PL fy27_hiring_cost</t>
        </is>
      </c>
      <c r="D514" s="57" t="n">
        <v>115986.5967193873</v>
      </c>
      <c r="E514" s="58">
        <f>Scenarios!N8</f>
        <v/>
      </c>
      <c r="F514" s="59">
        <f>IF(AND(ISNUMBER(D514),ISNUMBER(E514)),E514-D514,"")</f>
        <v/>
      </c>
      <c r="G514" s="4">
        <f>IF(AND(D514="",E514=""),"Yes",IF(AND(ISNUMBER(D514),ISNUMBER(E514)),IF(ABS(E514-D514)&lt;=1E-9*MAX(1,ABS(D514)),"Yes","No"),IF(D514=E514,"Yes","No")))</f>
        <v/>
      </c>
    </row>
    <row r="515">
      <c r="A515" s="4" t="inlineStr">
        <is>
          <t>Scenarios</t>
        </is>
      </c>
      <c r="B515" s="4" t="inlineStr">
        <is>
          <t>High attrition IT fy26_fte</t>
        </is>
      </c>
      <c r="D515" s="57" t="n">
        <v>1016.383333333334</v>
      </c>
      <c r="E515" s="58">
        <f>Scenarios!C9</f>
        <v/>
      </c>
      <c r="F515" s="59">
        <f>IF(AND(ISNUMBER(D515),ISNUMBER(E515)),E515-D515,"")</f>
        <v/>
      </c>
      <c r="G515" s="4">
        <f>IF(AND(D515="",E515=""),"Yes",IF(AND(ISNUMBER(D515),ISNUMBER(E515)),IF(ABS(E515-D515)&lt;=1E-9*MAX(1,ABS(D515)),"Yes","No"),IF(D515=E515,"Yes","No")))</f>
        <v/>
      </c>
    </row>
    <row r="516">
      <c r="A516" s="4" t="inlineStr">
        <is>
          <t>Scenarios</t>
        </is>
      </c>
      <c r="B516" s="4" t="inlineStr">
        <is>
          <t>High attrition IT fy26_cost</t>
        </is>
      </c>
      <c r="D516" s="57" t="n">
        <v>60786325.81268358</v>
      </c>
      <c r="E516" s="58">
        <f>Scenarios!D9</f>
        <v/>
      </c>
      <c r="F516" s="59">
        <f>IF(AND(ISNUMBER(D516),ISNUMBER(E516)),E516-D516,"")</f>
        <v/>
      </c>
      <c r="G516" s="4">
        <f>IF(AND(D516="",E516=""),"Yes",IF(AND(ISNUMBER(D516),ISNUMBER(E516)),IF(ABS(E516-D516)&lt;=1E-9*MAX(1,ABS(D516)),"Yes","No"),IF(D516=E516,"Yes","No")))</f>
        <v/>
      </c>
    </row>
    <row r="517">
      <c r="A517" s="4" t="inlineStr">
        <is>
          <t>Scenarios</t>
        </is>
      </c>
      <c r="B517" s="4" t="inlineStr">
        <is>
          <t>High attrition IT fy27_fte</t>
        </is>
      </c>
      <c r="D517" s="57" t="n">
        <v>1032.976077067022</v>
      </c>
      <c r="E517" s="58">
        <f>Scenarios!E9</f>
        <v/>
      </c>
      <c r="F517" s="59">
        <f>IF(AND(ISNUMBER(D517),ISNUMBER(E517)),E517-D517,"")</f>
        <v/>
      </c>
      <c r="G517" s="4">
        <f>IF(AND(D517="",E517=""),"Yes",IF(AND(ISNUMBER(D517),ISNUMBER(E517)),IF(ABS(E517-D517)&lt;=1E-9*MAX(1,ABS(D517)),"Yes","No"),IF(D517=E517,"Yes","No")))</f>
        <v/>
      </c>
    </row>
    <row r="518">
      <c r="A518" s="4" t="inlineStr">
        <is>
          <t>Scenarios</t>
        </is>
      </c>
      <c r="B518" s="4" t="inlineStr">
        <is>
          <t>High attrition IT closing_fte</t>
        </is>
      </c>
      <c r="D518" s="57" t="n">
        <v>1031.12284946421</v>
      </c>
      <c r="E518" s="58">
        <f>Scenarios!F9</f>
        <v/>
      </c>
      <c r="F518" s="59">
        <f>IF(AND(ISNUMBER(D518),ISNUMBER(E518)),E518-D518,"")</f>
        <v/>
      </c>
      <c r="G518" s="4">
        <f>IF(AND(D518="",E518=""),"Yes",IF(AND(ISNUMBER(D518),ISNUMBER(E518)),IF(ABS(E518-D518)&lt;=1E-9*MAX(1,ABS(D518)),"Yes","No"),IF(D518=E518,"Yes","No")))</f>
        <v/>
      </c>
    </row>
    <row r="519">
      <c r="A519" s="4" t="inlineStr">
        <is>
          <t>Scenarios</t>
        </is>
      </c>
      <c r="B519" s="4" t="inlineStr">
        <is>
          <t>High attrition IT fy27_payroll</t>
        </is>
      </c>
      <c r="D519" s="57" t="n">
        <v>62155294.63713983</v>
      </c>
      <c r="E519" s="58">
        <f>Scenarios!G9</f>
        <v/>
      </c>
      <c r="F519" s="59">
        <f>IF(AND(ISNUMBER(D519),ISNUMBER(E519)),E519-D519,"")</f>
        <v/>
      </c>
      <c r="G519" s="4">
        <f>IF(AND(D519="",E519=""),"Yes",IF(AND(ISNUMBER(D519),ISNUMBER(E519)),IF(ABS(E519-D519)&lt;=1E-9*MAX(1,ABS(D519)),"Yes","No"),IF(D519=E519,"Yes","No")))</f>
        <v/>
      </c>
    </row>
    <row r="520">
      <c r="A520" s="4" t="inlineStr">
        <is>
          <t>Scenarios</t>
        </is>
      </c>
      <c r="B520" s="4" t="inlineStr">
        <is>
          <t>High attrition IT fy27_remediation</t>
        </is>
      </c>
      <c r="D520" s="57" t="n">
        <v>0</v>
      </c>
      <c r="E520" s="58">
        <f>Scenarios!H9</f>
        <v/>
      </c>
      <c r="F520" s="59">
        <f>IF(AND(ISNUMBER(D520),ISNUMBER(E520)),E520-D520,"")</f>
        <v/>
      </c>
      <c r="G520" s="4">
        <f>IF(AND(D520="",E520=""),"Yes",IF(AND(ISNUMBER(D520),ISNUMBER(E520)),IF(ABS(E520-D520)&lt;=1E-9*MAX(1,ABS(D520)),"Yes","No"),IF(D520=E520,"Yes","No")))</f>
        <v/>
      </c>
    </row>
    <row r="521">
      <c r="A521" s="4" t="inlineStr">
        <is>
          <t>Scenarios</t>
        </is>
      </c>
      <c r="B521" s="4" t="inlineStr">
        <is>
          <t>High attrition IT fy27_cost</t>
        </is>
      </c>
      <c r="D521" s="57" t="n">
        <v>62155294.63713983</v>
      </c>
      <c r="E521" s="58">
        <f>Scenarios!I9</f>
        <v/>
      </c>
      <c r="F521" s="59">
        <f>IF(AND(ISNUMBER(D521),ISNUMBER(E521)),E521-D521,"")</f>
        <v/>
      </c>
      <c r="G521" s="4">
        <f>IF(AND(D521="",E521=""),"Yes",IF(AND(ISNUMBER(D521),ISNUMBER(E521)),IF(ABS(E521-D521)&lt;=1E-9*MAX(1,ABS(D521)),"Yes","No"),IF(D521=E521,"Yes","No")))</f>
        <v/>
      </c>
    </row>
    <row r="522">
      <c r="A522" s="4" t="inlineStr">
        <is>
          <t>Scenarios</t>
        </is>
      </c>
      <c r="B522" s="4" t="inlineStr">
        <is>
          <t>High attrition IT bridge_volume</t>
        </is>
      </c>
      <c r="D522" s="57" t="n">
        <v>992353.8626066477</v>
      </c>
      <c r="E522" s="58">
        <f>Scenarios!K9</f>
        <v/>
      </c>
      <c r="F522" s="59">
        <f>IF(AND(ISNUMBER(D522),ISNUMBER(E522)),E522-D522,"")</f>
        <v/>
      </c>
      <c r="G522" s="4">
        <f>IF(AND(D522="",E522=""),"Yes",IF(AND(ISNUMBER(D522),ISNUMBER(E522)),IF(ABS(E522-D522)&lt;=1E-9*MAX(1,ABS(D522)),"Yes","No"),IF(D522=E522,"Yes","No")))</f>
        <v/>
      </c>
    </row>
    <row r="523">
      <c r="A523" s="4" t="inlineStr">
        <is>
          <t>Scenarios</t>
        </is>
      </c>
      <c r="B523" s="4" t="inlineStr">
        <is>
          <t>High attrition IT bridge_rate</t>
        </is>
      </c>
      <c r="D523" s="57" t="n">
        <v>376614.9618495963</v>
      </c>
      <c r="E523" s="58">
        <f>Scenarios!L9</f>
        <v/>
      </c>
      <c r="F523" s="59">
        <f>IF(AND(ISNUMBER(D523),ISNUMBER(E523)),E523-D523,"")</f>
        <v/>
      </c>
      <c r="G523" s="4">
        <f>IF(AND(D523="",E523=""),"Yes",IF(AND(ISNUMBER(D523),ISNUMBER(E523)),IF(ABS(E523-D523)&lt;=1E-9*MAX(1,ABS(D523)),"Yes","No"),IF(D523=E523,"Yes","No")))</f>
        <v/>
      </c>
    </row>
    <row r="524">
      <c r="A524" s="4" t="inlineStr">
        <is>
          <t>Scenarios</t>
        </is>
      </c>
      <c r="B524" s="4" t="inlineStr">
        <is>
          <t>High attrition IT fy27_hires</t>
        </is>
      </c>
      <c r="D524" s="57" t="n">
        <v>222.6131779274317</v>
      </c>
      <c r="E524" s="58">
        <f>Scenarios!M9</f>
        <v/>
      </c>
      <c r="F524" s="59">
        <f>IF(AND(ISNUMBER(D524),ISNUMBER(E524)),E524-D524,"")</f>
        <v/>
      </c>
      <c r="G524" s="4">
        <f>IF(AND(D524="",E524=""),"Yes",IF(AND(ISNUMBER(D524),ISNUMBER(E524)),IF(ABS(E524-D524)&lt;=1E-9*MAX(1,ABS(D524)),"Yes","No"),IF(D524=E524,"Yes","No")))</f>
        <v/>
      </c>
    </row>
    <row r="525">
      <c r="A525" s="4" t="inlineStr">
        <is>
          <t>Scenarios</t>
        </is>
      </c>
      <c r="B525" s="4" t="inlineStr">
        <is>
          <t>High attrition IT fy27_hiring_cost</t>
        </is>
      </c>
      <c r="D525" s="57" t="n">
        <v>890452.7117097266</v>
      </c>
      <c r="E525" s="58">
        <f>Scenarios!N9</f>
        <v/>
      </c>
      <c r="F525" s="59">
        <f>IF(AND(ISNUMBER(D525),ISNUMBER(E525)),E525-D525,"")</f>
        <v/>
      </c>
      <c r="G525" s="4">
        <f>IF(AND(D525="",E525=""),"Yes",IF(AND(ISNUMBER(D525),ISNUMBER(E525)),IF(ABS(E525-D525)&lt;=1E-9*MAX(1,ABS(D525)),"Yes","No"),IF(D525=E525,"Yes","No")))</f>
        <v/>
      </c>
    </row>
    <row r="526">
      <c r="A526" s="4" t="inlineStr">
        <is>
          <t>Scenarios</t>
        </is>
      </c>
      <c r="B526" s="4" t="inlineStr">
        <is>
          <t>High attrition PL fy26_fte</t>
        </is>
      </c>
      <c r="D526" s="57" t="n">
        <v>1111.45</v>
      </c>
      <c r="E526" s="58">
        <f>Scenarios!C10</f>
        <v/>
      </c>
      <c r="F526" s="59">
        <f>IF(AND(ISNUMBER(D526),ISNUMBER(E526)),E526-D526,"")</f>
        <v/>
      </c>
      <c r="G526" s="4">
        <f>IF(AND(D526="",E526=""),"Yes",IF(AND(ISNUMBER(D526),ISNUMBER(E526)),IF(ABS(E526-D526)&lt;=1E-9*MAX(1,ABS(D526)),"Yes","No"),IF(D526=E526,"Yes","No")))</f>
        <v/>
      </c>
    </row>
    <row r="527">
      <c r="A527" s="4" t="inlineStr">
        <is>
          <t>Scenarios</t>
        </is>
      </c>
      <c r="B527" s="4" t="inlineStr">
        <is>
          <t>High attrition PL fy26_cost</t>
        </is>
      </c>
      <c r="D527" s="57" t="n">
        <v>46324040.19901729</v>
      </c>
      <c r="E527" s="58">
        <f>Scenarios!D10</f>
        <v/>
      </c>
      <c r="F527" s="59">
        <f>IF(AND(ISNUMBER(D527),ISNUMBER(E527)),E527-D527,"")</f>
        <v/>
      </c>
      <c r="G527" s="4">
        <f>IF(AND(D527="",E527=""),"Yes",IF(AND(ISNUMBER(D527),ISNUMBER(E527)),IF(ABS(E527-D527)&lt;=1E-9*MAX(1,ABS(D527)),"Yes","No"),IF(D527=E527,"Yes","No")))</f>
        <v/>
      </c>
    </row>
    <row r="528">
      <c r="A528" s="4" t="inlineStr">
        <is>
          <t>Scenarios</t>
        </is>
      </c>
      <c r="B528" s="4" t="inlineStr">
        <is>
          <t>High attrition PL fy27_fte</t>
        </is>
      </c>
      <c r="D528" s="57" t="n">
        <v>1133.20136809117</v>
      </c>
      <c r="E528" s="58">
        <f>Scenarios!E10</f>
        <v/>
      </c>
      <c r="F528" s="59">
        <f>IF(AND(ISNUMBER(D528),ISNUMBER(E528)),E528-D528,"")</f>
        <v/>
      </c>
      <c r="G528" s="4">
        <f>IF(AND(D528="",E528=""),"Yes",IF(AND(ISNUMBER(D528),ISNUMBER(E528)),IF(ABS(E528-D528)&lt;=1E-9*MAX(1,ABS(D528)),"Yes","No"),IF(D528=E528,"Yes","No")))</f>
        <v/>
      </c>
    </row>
    <row r="529">
      <c r="A529" s="4" t="inlineStr">
        <is>
          <t>Scenarios</t>
        </is>
      </c>
      <c r="B529" s="4" t="inlineStr">
        <is>
          <t>High attrition PL closing_fte</t>
        </is>
      </c>
      <c r="D529" s="57" t="n">
        <v>1130.371967296675</v>
      </c>
      <c r="E529" s="58">
        <f>Scenarios!F10</f>
        <v/>
      </c>
      <c r="F529" s="59">
        <f>IF(AND(ISNUMBER(D529),ISNUMBER(E529)),E529-D529,"")</f>
        <v/>
      </c>
      <c r="G529" s="4">
        <f>IF(AND(D529="",E529=""),"Yes",IF(AND(ISNUMBER(D529),ISNUMBER(E529)),IF(ABS(E529-D529)&lt;=1E-9*MAX(1,ABS(D529)),"Yes","No"),IF(D529=E529,"Yes","No")))</f>
        <v/>
      </c>
    </row>
    <row r="530">
      <c r="A530" s="4" t="inlineStr">
        <is>
          <t>Scenarios</t>
        </is>
      </c>
      <c r="B530" s="4" t="inlineStr">
        <is>
          <t>High attrition PL fy27_payroll</t>
        </is>
      </c>
      <c r="D530" s="57" t="n">
        <v>48513451.14900897</v>
      </c>
      <c r="E530" s="58">
        <f>Scenarios!G10</f>
        <v/>
      </c>
      <c r="F530" s="59">
        <f>IF(AND(ISNUMBER(D530),ISNUMBER(E530)),E530-D530,"")</f>
        <v/>
      </c>
      <c r="G530" s="4">
        <f>IF(AND(D530="",E530=""),"Yes",IF(AND(ISNUMBER(D530),ISNUMBER(E530)),IF(ABS(E530-D530)&lt;=1E-9*MAX(1,ABS(D530)),"Yes","No"),IF(D530=E530,"Yes","No")))</f>
        <v/>
      </c>
    </row>
    <row r="531">
      <c r="A531" s="4" t="inlineStr">
        <is>
          <t>Scenarios</t>
        </is>
      </c>
      <c r="B531" s="4" t="inlineStr">
        <is>
          <t>High attrition PL fy27_remediation</t>
        </is>
      </c>
      <c r="D531" s="57" t="n">
        <v>0</v>
      </c>
      <c r="E531" s="58">
        <f>Scenarios!H10</f>
        <v/>
      </c>
      <c r="F531" s="59">
        <f>IF(AND(ISNUMBER(D531),ISNUMBER(E531)),E531-D531,"")</f>
        <v/>
      </c>
      <c r="G531" s="4">
        <f>IF(AND(D531="",E531=""),"Yes",IF(AND(ISNUMBER(D531),ISNUMBER(E531)),IF(ABS(E531-D531)&lt;=1E-9*MAX(1,ABS(D531)),"Yes","No"),IF(D531=E531,"Yes","No")))</f>
        <v/>
      </c>
    </row>
    <row r="532">
      <c r="A532" s="4" t="inlineStr">
        <is>
          <t>Scenarios</t>
        </is>
      </c>
      <c r="B532" s="4" t="inlineStr">
        <is>
          <t>High attrition PL fy27_cost</t>
        </is>
      </c>
      <c r="D532" s="57" t="n">
        <v>48513451.14900897</v>
      </c>
      <c r="E532" s="58">
        <f>Scenarios!I10</f>
        <v/>
      </c>
      <c r="F532" s="59">
        <f>IF(AND(ISNUMBER(D532),ISNUMBER(E532)),E532-D532,"")</f>
        <v/>
      </c>
      <c r="G532" s="4">
        <f>IF(AND(D532="",E532=""),"Yes",IF(AND(ISNUMBER(D532),ISNUMBER(E532)),IF(ABS(E532-D532)&lt;=1E-9*MAX(1,ABS(D532)),"Yes","No"),IF(D532=E532,"Yes","No")))</f>
        <v/>
      </c>
    </row>
    <row r="533">
      <c r="A533" s="4" t="inlineStr">
        <is>
          <t>Scenarios</t>
        </is>
      </c>
      <c r="B533" s="4" t="inlineStr">
        <is>
          <t>High attrition PL bridge_volume</t>
        </is>
      </c>
      <c r="D533" s="57" t="n">
        <v>906573.6199010029</v>
      </c>
      <c r="E533" s="58">
        <f>Scenarios!K10</f>
        <v/>
      </c>
      <c r="F533" s="59">
        <f>IF(AND(ISNUMBER(D533),ISNUMBER(E533)),E533-D533,"")</f>
        <v/>
      </c>
      <c r="G533" s="4">
        <f>IF(AND(D533="",E533=""),"Yes",IF(AND(ISNUMBER(D533),ISNUMBER(E533)),IF(ABS(E533-D533)&lt;=1E-9*MAX(1,ABS(D533)),"Yes","No"),IF(D533=E533,"Yes","No")))</f>
        <v/>
      </c>
    </row>
    <row r="534">
      <c r="A534" s="4" t="inlineStr">
        <is>
          <t>Scenarios</t>
        </is>
      </c>
      <c r="B534" s="4" t="inlineStr">
        <is>
          <t>High attrition PL bridge_rate</t>
        </is>
      </c>
      <c r="D534" s="57" t="n">
        <v>1282837.330090675</v>
      </c>
      <c r="E534" s="58">
        <f>Scenarios!L10</f>
        <v/>
      </c>
      <c r="F534" s="59">
        <f>IF(AND(ISNUMBER(D534),ISNUMBER(E534)),E534-D534,"")</f>
        <v/>
      </c>
      <c r="G534" s="4">
        <f>IF(AND(D534="",E534=""),"Yes",IF(AND(ISNUMBER(D534),ISNUMBER(E534)),IF(ABS(E534-D534)&lt;=1E-9*MAX(1,ABS(D534)),"Yes","No"),IF(D534=E534,"Yes","No")))</f>
        <v/>
      </c>
    </row>
    <row r="535">
      <c r="A535" s="4" t="inlineStr">
        <is>
          <t>Scenarios</t>
        </is>
      </c>
      <c r="B535" s="4" t="inlineStr">
        <is>
          <t>High attrition PL fy27_hires</t>
        </is>
      </c>
      <c r="D535" s="57" t="n">
        <v>261.0966889700967</v>
      </c>
      <c r="E535" s="58">
        <f>Scenarios!M10</f>
        <v/>
      </c>
      <c r="F535" s="59">
        <f>IF(AND(ISNUMBER(D535),ISNUMBER(E535)),E535-D535,"")</f>
        <v/>
      </c>
      <c r="G535" s="4">
        <f>IF(AND(D535="",E535=""),"Yes",IF(AND(ISNUMBER(D535),ISNUMBER(E535)),IF(ABS(E535-D535)&lt;=1E-9*MAX(1,ABS(D535)),"Yes","No"),IF(D535=E535,"Yes","No")))</f>
        <v/>
      </c>
    </row>
    <row r="536">
      <c r="A536" s="4" t="inlineStr">
        <is>
          <t>Scenarios</t>
        </is>
      </c>
      <c r="B536" s="4" t="inlineStr">
        <is>
          <t>High attrition PL fy27_hiring_cost</t>
        </is>
      </c>
      <c r="D536" s="57" t="n">
        <v>652741.7224252418</v>
      </c>
      <c r="E536" s="58">
        <f>Scenarios!N10</f>
        <v/>
      </c>
      <c r="F536" s="59">
        <f>IF(AND(ISNUMBER(D536),ISNUMBER(E536)),E536-D536,"")</f>
        <v/>
      </c>
      <c r="G536" s="4">
        <f>IF(AND(D536="",E536=""),"Yes",IF(AND(ISNUMBER(D536),ISNUMBER(E536)),IF(ABS(E536-D536)&lt;=1E-9*MAX(1,ABS(D536)),"Yes","No"),IF(D536=E536,"Yes","No")))</f>
        <v/>
      </c>
    </row>
    <row r="537">
      <c r="A537" s="4" t="inlineStr">
        <is>
          <t>Scenarios</t>
        </is>
      </c>
      <c r="B537" s="4" t="inlineStr">
        <is>
          <t>Pay equity first IT fy26_fte</t>
        </is>
      </c>
      <c r="D537" s="57" t="n">
        <v>1016.383333333334</v>
      </c>
      <c r="E537" s="58">
        <f>Scenarios!C11</f>
        <v/>
      </c>
      <c r="F537" s="59">
        <f>IF(AND(ISNUMBER(D537),ISNUMBER(E537)),E537-D537,"")</f>
        <v/>
      </c>
      <c r="G537" s="4">
        <f>IF(AND(D537="",E537=""),"Yes",IF(AND(ISNUMBER(D537),ISNUMBER(E537)),IF(ABS(E537-D537)&lt;=1E-9*MAX(1,ABS(D537)),"Yes","No"),IF(D537=E537,"Yes","No")))</f>
        <v/>
      </c>
    </row>
    <row r="538">
      <c r="A538" s="4" t="inlineStr">
        <is>
          <t>Scenarios</t>
        </is>
      </c>
      <c r="B538" s="4" t="inlineStr">
        <is>
          <t>Pay equity first IT fy26_cost</t>
        </is>
      </c>
      <c r="D538" s="57" t="n">
        <v>60786325.81268358</v>
      </c>
      <c r="E538" s="58">
        <f>Scenarios!D11</f>
        <v/>
      </c>
      <c r="F538" s="59">
        <f>IF(AND(ISNUMBER(D538),ISNUMBER(E538)),E538-D538,"")</f>
        <v/>
      </c>
      <c r="G538" s="4">
        <f>IF(AND(D538="",E538=""),"Yes",IF(AND(ISNUMBER(D538),ISNUMBER(E538)),IF(ABS(E538-D538)&lt;=1E-9*MAX(1,ABS(D538)),"Yes","No"),IF(D538=E538,"Yes","No")))</f>
        <v/>
      </c>
    </row>
    <row r="539">
      <c r="A539" s="4" t="inlineStr">
        <is>
          <t>Scenarios</t>
        </is>
      </c>
      <c r="B539" s="4" t="inlineStr">
        <is>
          <t>Pay equity first IT fy27_fte</t>
        </is>
      </c>
      <c r="D539" s="57" t="n">
        <v>1035.726764212079</v>
      </c>
      <c r="E539" s="58">
        <f>Scenarios!E11</f>
        <v/>
      </c>
      <c r="F539" s="59">
        <f>IF(AND(ISNUMBER(D539),ISNUMBER(E539)),E539-D539,"")</f>
        <v/>
      </c>
      <c r="G539" s="4">
        <f>IF(AND(D539="",E539=""),"Yes",IF(AND(ISNUMBER(D539),ISNUMBER(E539)),IF(ABS(E539-D539)&lt;=1E-9*MAX(1,ABS(D539)),"Yes","No"),IF(D539=E539,"Yes","No")))</f>
        <v/>
      </c>
    </row>
    <row r="540">
      <c r="A540" s="4" t="inlineStr">
        <is>
          <t>Scenarios</t>
        </is>
      </c>
      <c r="B540" s="4" t="inlineStr">
        <is>
          <t>Pay equity first IT closing_fte</t>
        </is>
      </c>
      <c r="D540" s="57" t="n">
        <v>1036.168608048135</v>
      </c>
      <c r="E540" s="58">
        <f>Scenarios!F11</f>
        <v/>
      </c>
      <c r="F540" s="59">
        <f>IF(AND(ISNUMBER(D540),ISNUMBER(E540)),E540-D540,"")</f>
        <v/>
      </c>
      <c r="G540" s="4">
        <f>IF(AND(D540="",E540=""),"Yes",IF(AND(ISNUMBER(D540),ISNUMBER(E540)),IF(ABS(E540-D540)&lt;=1E-9*MAX(1,ABS(D540)),"Yes","No"),IF(D540=E540,"Yes","No")))</f>
        <v/>
      </c>
    </row>
    <row r="541">
      <c r="A541" s="4" t="inlineStr">
        <is>
          <t>Scenarios</t>
        </is>
      </c>
      <c r="B541" s="4" t="inlineStr">
        <is>
          <t>Pay equity first IT fy27_payroll</t>
        </is>
      </c>
      <c r="D541" s="57" t="n">
        <v>62319604.76158492</v>
      </c>
      <c r="E541" s="58">
        <f>Scenarios!G11</f>
        <v/>
      </c>
      <c r="F541" s="59">
        <f>IF(AND(ISNUMBER(D541),ISNUMBER(E541)),E541-D541,"")</f>
        <v/>
      </c>
      <c r="G541" s="4">
        <f>IF(AND(D541="",E541=""),"Yes",IF(AND(ISNUMBER(D541),ISNUMBER(E541)),IF(ABS(E541-D541)&lt;=1E-9*MAX(1,ABS(D541)),"Yes","No"),IF(D541=E541,"Yes","No")))</f>
        <v/>
      </c>
    </row>
    <row r="542">
      <c r="A542" s="4" t="inlineStr">
        <is>
          <t>Scenarios</t>
        </is>
      </c>
      <c r="B542" s="4" t="inlineStr">
        <is>
          <t>Pay equity first IT fy27_remediation</t>
        </is>
      </c>
      <c r="D542" s="57" t="n">
        <v>351603.4971578519</v>
      </c>
      <c r="E542" s="58">
        <f>Scenarios!H11</f>
        <v/>
      </c>
      <c r="F542" s="59">
        <f>IF(AND(ISNUMBER(D542),ISNUMBER(E542)),E542-D542,"")</f>
        <v/>
      </c>
      <c r="G542" s="4">
        <f>IF(AND(D542="",E542=""),"Yes",IF(AND(ISNUMBER(D542),ISNUMBER(E542)),IF(ABS(E542-D542)&lt;=1E-9*MAX(1,ABS(D542)),"Yes","No"),IF(D542=E542,"Yes","No")))</f>
        <v/>
      </c>
    </row>
    <row r="543">
      <c r="A543" s="4" t="inlineStr">
        <is>
          <t>Scenarios</t>
        </is>
      </c>
      <c r="B543" s="4" t="inlineStr">
        <is>
          <t>Pay equity first IT fy27_cost</t>
        </is>
      </c>
      <c r="D543" s="57" t="n">
        <v>62671208.25874277</v>
      </c>
      <c r="E543" s="58">
        <f>Scenarios!I11</f>
        <v/>
      </c>
      <c r="F543" s="59">
        <f>IF(AND(ISNUMBER(D543),ISNUMBER(E543)),E543-D543,"")</f>
        <v/>
      </c>
      <c r="G543" s="4">
        <f>IF(AND(D543="",E543=""),"Yes",IF(AND(ISNUMBER(D543),ISNUMBER(E543)),IF(ABS(E543-D543)&lt;=1E-9*MAX(1,ABS(D543)),"Yes","No"),IF(D543=E543,"Yes","No")))</f>
        <v/>
      </c>
    </row>
    <row r="544">
      <c r="A544" s="4" t="inlineStr">
        <is>
          <t>Scenarios</t>
        </is>
      </c>
      <c r="B544" s="4" t="inlineStr">
        <is>
          <t>Pay equity first IT bridge_volume</t>
        </is>
      </c>
      <c r="D544" s="57" t="n">
        <v>1156862.822488794</v>
      </c>
      <c r="E544" s="58">
        <f>Scenarios!K11</f>
        <v/>
      </c>
      <c r="F544" s="59">
        <f>IF(AND(ISNUMBER(D544),ISNUMBER(E544)),E544-D544,"")</f>
        <v/>
      </c>
      <c r="G544" s="4">
        <f>IF(AND(D544="",E544=""),"Yes",IF(AND(ISNUMBER(D544),ISNUMBER(E544)),IF(ABS(E544-D544)&lt;=1E-9*MAX(1,ABS(D544)),"Yes","No"),IF(D544=E544,"Yes","No")))</f>
        <v/>
      </c>
    </row>
    <row r="545">
      <c r="A545" s="4" t="inlineStr">
        <is>
          <t>Scenarios</t>
        </is>
      </c>
      <c r="B545" s="4" t="inlineStr">
        <is>
          <t>Pay equity first IT bridge_rate</t>
        </is>
      </c>
      <c r="D545" s="57" t="n">
        <v>376416.1264125492</v>
      </c>
      <c r="E545" s="58">
        <f>Scenarios!L11</f>
        <v/>
      </c>
      <c r="F545" s="59">
        <f>IF(AND(ISNUMBER(D545),ISNUMBER(E545)),E545-D545,"")</f>
        <v/>
      </c>
      <c r="G545" s="4">
        <f>IF(AND(D545="",E545=""),"Yes",IF(AND(ISNUMBER(D545),ISNUMBER(E545)),IF(ABS(E545-D545)&lt;=1E-9*MAX(1,ABS(D545)),"Yes","No"),IF(D545=E545,"Yes","No")))</f>
        <v/>
      </c>
    </row>
    <row r="546">
      <c r="A546" s="4" t="inlineStr">
        <is>
          <t>Scenarios</t>
        </is>
      </c>
      <c r="B546" s="4" t="inlineStr">
        <is>
          <t>Pay equity first IT fy27_hires</t>
        </is>
      </c>
      <c r="D546" s="57" t="n">
        <v>175.7514512420699</v>
      </c>
      <c r="E546" s="58">
        <f>Scenarios!M11</f>
        <v/>
      </c>
      <c r="F546" s="59">
        <f>IF(AND(ISNUMBER(D546),ISNUMBER(E546)),E546-D546,"")</f>
        <v/>
      </c>
      <c r="G546" s="4">
        <f>IF(AND(D546="",E546=""),"Yes",IF(AND(ISNUMBER(D546),ISNUMBER(E546)),IF(ABS(E546-D546)&lt;=1E-9*MAX(1,ABS(D546)),"Yes","No"),IF(D546=E546,"Yes","No")))</f>
        <v/>
      </c>
    </row>
    <row r="547">
      <c r="A547" s="4" t="inlineStr">
        <is>
          <t>Scenarios</t>
        </is>
      </c>
      <c r="B547" s="4" t="inlineStr">
        <is>
          <t>Pay equity first IT fy27_hiring_cost</t>
        </is>
      </c>
      <c r="D547" s="57" t="n">
        <v>703005.8049682797</v>
      </c>
      <c r="E547" s="58">
        <f>Scenarios!N11</f>
        <v/>
      </c>
      <c r="F547" s="59">
        <f>IF(AND(ISNUMBER(D547),ISNUMBER(E547)),E547-D547,"")</f>
        <v/>
      </c>
      <c r="G547" s="4">
        <f>IF(AND(D547="",E547=""),"Yes",IF(AND(ISNUMBER(D547),ISNUMBER(E547)),IF(ABS(E547-D547)&lt;=1E-9*MAX(1,ABS(D547)),"Yes","No"),IF(D547=E547,"Yes","No")))</f>
        <v/>
      </c>
    </row>
    <row r="548">
      <c r="A548" s="4" t="inlineStr">
        <is>
          <t>Scenarios</t>
        </is>
      </c>
      <c r="B548" s="4" t="inlineStr">
        <is>
          <t>Pay equity first PL fy26_fte</t>
        </is>
      </c>
      <c r="D548" s="57" t="n">
        <v>1111.45</v>
      </c>
      <c r="E548" s="58">
        <f>Scenarios!C12</f>
        <v/>
      </c>
      <c r="F548" s="59">
        <f>IF(AND(ISNUMBER(D548),ISNUMBER(E548)),E548-D548,"")</f>
        <v/>
      </c>
      <c r="G548" s="4">
        <f>IF(AND(D548="",E548=""),"Yes",IF(AND(ISNUMBER(D548),ISNUMBER(E548)),IF(ABS(E548-D548)&lt;=1E-9*MAX(1,ABS(D548)),"Yes","No"),IF(D548=E548,"Yes","No")))</f>
        <v/>
      </c>
    </row>
    <row r="549">
      <c r="A549" s="4" t="inlineStr">
        <is>
          <t>Scenarios</t>
        </is>
      </c>
      <c r="B549" s="4" t="inlineStr">
        <is>
          <t>Pay equity first PL fy26_cost</t>
        </is>
      </c>
      <c r="D549" s="57" t="n">
        <v>46324040.19901729</v>
      </c>
      <c r="E549" s="58">
        <f>Scenarios!D12</f>
        <v/>
      </c>
      <c r="F549" s="59">
        <f>IF(AND(ISNUMBER(D549),ISNUMBER(E549)),E549-D549,"")</f>
        <v/>
      </c>
      <c r="G549" s="4">
        <f>IF(AND(D549="",E549=""),"Yes",IF(AND(ISNUMBER(D549),ISNUMBER(E549)),IF(ABS(E549-D549)&lt;=1E-9*MAX(1,ABS(D549)),"Yes","No"),IF(D549=E549,"Yes","No")))</f>
        <v/>
      </c>
    </row>
    <row r="550">
      <c r="A550" s="4" t="inlineStr">
        <is>
          <t>Scenarios</t>
        </is>
      </c>
      <c r="B550" s="4" t="inlineStr">
        <is>
          <t>Pay equity first PL fy27_fte</t>
        </is>
      </c>
      <c r="D550" s="57" t="n">
        <v>1136.431727984612</v>
      </c>
      <c r="E550" s="58">
        <f>Scenarios!E12</f>
        <v/>
      </c>
      <c r="F550" s="59">
        <f>IF(AND(ISNUMBER(D550),ISNUMBER(E550)),E550-D550,"")</f>
        <v/>
      </c>
      <c r="G550" s="4">
        <f>IF(AND(D550="",E550=""),"Yes",IF(AND(ISNUMBER(D550),ISNUMBER(E550)),IF(ABS(E550-D550)&lt;=1E-9*MAX(1,ABS(D550)),"Yes","No"),IF(D550=E550,"Yes","No")))</f>
        <v/>
      </c>
    </row>
    <row r="551">
      <c r="A551" s="4" t="inlineStr">
        <is>
          <t>Scenarios</t>
        </is>
      </c>
      <c r="B551" s="4" t="inlineStr">
        <is>
          <t>Pay equity first PL closing_fte</t>
        </is>
      </c>
      <c r="D551" s="57" t="n">
        <v>1136.291892064618</v>
      </c>
      <c r="E551" s="58">
        <f>Scenarios!F12</f>
        <v/>
      </c>
      <c r="F551" s="59">
        <f>IF(AND(ISNUMBER(D551),ISNUMBER(E551)),E551-D551,"")</f>
        <v/>
      </c>
      <c r="G551" s="4">
        <f>IF(AND(D551="",E551=""),"Yes",IF(AND(ISNUMBER(D551),ISNUMBER(E551)),IF(ABS(E551-D551)&lt;=1E-9*MAX(1,ABS(D551)),"Yes","No"),IF(D551=E551,"Yes","No")))</f>
        <v/>
      </c>
    </row>
    <row r="552">
      <c r="A552" s="4" t="inlineStr">
        <is>
          <t>Scenarios</t>
        </is>
      </c>
      <c r="B552" s="4" t="inlineStr">
        <is>
          <t>Pay equity first PL fy27_payroll</t>
        </is>
      </c>
      <c r="D552" s="57" t="n">
        <v>48652562.52538972</v>
      </c>
      <c r="E552" s="58">
        <f>Scenarios!G12</f>
        <v/>
      </c>
      <c r="F552" s="59">
        <f>IF(AND(ISNUMBER(D552),ISNUMBER(E552)),E552-D552,"")</f>
        <v/>
      </c>
      <c r="G552" s="4">
        <f>IF(AND(D552="",E552=""),"Yes",IF(AND(ISNUMBER(D552),ISNUMBER(E552)),IF(ABS(E552-D552)&lt;=1E-9*MAX(1,ABS(D552)),"Yes","No"),IF(D552=E552,"Yes","No")))</f>
        <v/>
      </c>
    </row>
    <row r="553">
      <c r="A553" s="4" t="inlineStr">
        <is>
          <t>Scenarios</t>
        </is>
      </c>
      <c r="B553" s="4" t="inlineStr">
        <is>
          <t>Pay equity first PL fy27_remediation</t>
        </is>
      </c>
      <c r="D553" s="57" t="n">
        <v>408597.4228679999</v>
      </c>
      <c r="E553" s="58">
        <f>Scenarios!H12</f>
        <v/>
      </c>
      <c r="F553" s="59">
        <f>IF(AND(ISNUMBER(D553),ISNUMBER(E553)),E553-D553,"")</f>
        <v/>
      </c>
      <c r="G553" s="4">
        <f>IF(AND(D553="",E553=""),"Yes",IF(AND(ISNUMBER(D553),ISNUMBER(E553)),IF(ABS(E553-D553)&lt;=1E-9*MAX(1,ABS(D553)),"Yes","No"),IF(D553=E553,"Yes","No")))</f>
        <v/>
      </c>
    </row>
    <row r="554">
      <c r="A554" s="4" t="inlineStr">
        <is>
          <t>Scenarios</t>
        </is>
      </c>
      <c r="B554" s="4" t="inlineStr">
        <is>
          <t>Pay equity first PL fy27_cost</t>
        </is>
      </c>
      <c r="D554" s="57" t="n">
        <v>49061159.94825771</v>
      </c>
      <c r="E554" s="58">
        <f>Scenarios!I12</f>
        <v/>
      </c>
      <c r="F554" s="59">
        <f>IF(AND(ISNUMBER(D554),ISNUMBER(E554)),E554-D554,"")</f>
        <v/>
      </c>
      <c r="G554" s="4">
        <f>IF(AND(D554="",E554=""),"Yes",IF(AND(ISNUMBER(D554),ISNUMBER(E554)),IF(ABS(E554-D554)&lt;=1E-9*MAX(1,ABS(D554)),"Yes","No"),IF(D554=E554,"Yes","No")))</f>
        <v/>
      </c>
    </row>
    <row r="555">
      <c r="A555" s="4" t="inlineStr">
        <is>
          <t>Scenarios</t>
        </is>
      </c>
      <c r="B555" s="4" t="inlineStr">
        <is>
          <t>Pay equity first PL bridge_volume</t>
        </is>
      </c>
      <c r="D555" s="57" t="n">
        <v>1041211.544738928</v>
      </c>
      <c r="E555" s="58">
        <f>Scenarios!K12</f>
        <v/>
      </c>
      <c r="F555" s="59">
        <f>IF(AND(ISNUMBER(D555),ISNUMBER(E555)),E555-D555,"")</f>
        <v/>
      </c>
      <c r="G555" s="4">
        <f>IF(AND(D555="",E555=""),"Yes",IF(AND(ISNUMBER(D555),ISNUMBER(E555)),IF(ABS(E555-D555)&lt;=1E-9*MAX(1,ABS(D555)),"Yes","No"),IF(D555=E555,"Yes","No")))</f>
        <v/>
      </c>
    </row>
    <row r="556">
      <c r="A556" s="4" t="inlineStr">
        <is>
          <t>Scenarios</t>
        </is>
      </c>
      <c r="B556" s="4" t="inlineStr">
        <is>
          <t>Pay equity first PL bridge_rate</t>
        </is>
      </c>
      <c r="D556" s="57" t="n">
        <v>1287310.781633495</v>
      </c>
      <c r="E556" s="58">
        <f>Scenarios!L12</f>
        <v/>
      </c>
      <c r="F556" s="59">
        <f>IF(AND(ISNUMBER(D556),ISNUMBER(E556)),E556-D556,"")</f>
        <v/>
      </c>
      <c r="G556" s="4">
        <f>IF(AND(D556="",E556=""),"Yes",IF(AND(ISNUMBER(D556),ISNUMBER(E556)),IF(ABS(E556-D556)&lt;=1E-9*MAX(1,ABS(D556)),"Yes","No"),IF(D556=E556,"Yes","No")))</f>
        <v/>
      </c>
    </row>
    <row r="557">
      <c r="A557" s="4" t="inlineStr">
        <is>
          <t>Scenarios</t>
        </is>
      </c>
      <c r="B557" s="4" t="inlineStr">
        <is>
          <t>Pay equity first PL fy27_hires</t>
        </is>
      </c>
      <c r="D557" s="57" t="n">
        <v>205.8492535902977</v>
      </c>
      <c r="E557" s="58">
        <f>Scenarios!M12</f>
        <v/>
      </c>
      <c r="F557" s="59">
        <f>IF(AND(ISNUMBER(D557),ISNUMBER(E557)),E557-D557,"")</f>
        <v/>
      </c>
      <c r="G557" s="4">
        <f>IF(AND(D557="",E557=""),"Yes",IF(AND(ISNUMBER(D557),ISNUMBER(E557)),IF(ABS(E557-D557)&lt;=1E-9*MAX(1,ABS(D557)),"Yes","No"),IF(D557=E557,"Yes","No")))</f>
        <v/>
      </c>
    </row>
    <row r="558">
      <c r="A558" s="4" t="inlineStr">
        <is>
          <t>Scenarios</t>
        </is>
      </c>
      <c r="B558" s="4" t="inlineStr">
        <is>
          <t>Pay equity first PL fy27_hiring_cost</t>
        </is>
      </c>
      <c r="D558" s="57" t="n">
        <v>514623.1339757441</v>
      </c>
      <c r="E558" s="58">
        <f>Scenarios!N12</f>
        <v/>
      </c>
      <c r="F558" s="59">
        <f>IF(AND(ISNUMBER(D558),ISNUMBER(E558)),E558-D558,"")</f>
        <v/>
      </c>
      <c r="G558" s="4">
        <f>IF(AND(D558="",E558=""),"Yes",IF(AND(ISNUMBER(D558),ISNUMBER(E558)),IF(ABS(E558-D558)&lt;=1E-9*MAX(1,ABS(D558)),"Yes","No"),IF(D558=E558,"Yes","No")))</f>
        <v/>
      </c>
    </row>
    <row r="559">
      <c r="A559" s="4" t="inlineStr">
        <is>
          <t>Dashboard</t>
        </is>
      </c>
      <c r="B559" s="4" t="inlineStr">
        <is>
          <t>FY2026 actual cost, both entities (Base selected)</t>
        </is>
      </c>
      <c r="D559" s="57" t="n">
        <v>107110366.0117009</v>
      </c>
      <c r="E559" s="58">
        <f>Dashboard!E7</f>
        <v/>
      </c>
      <c r="F559" s="59">
        <f>IF(AND(ISNUMBER(D559),ISNUMBER(E559)),E559-D559,"")</f>
        <v/>
      </c>
      <c r="G559" s="4">
        <f>IF(AND(D559="",E559=""),"Yes",IF(AND(ISNUMBER(D559),ISNUMBER(E559)),IF(ABS(E559-D559)&lt;=1E-9*MAX(1,ABS(D559)),"Yes","No"),IF(D559=E559,"Yes","No")))</f>
        <v/>
      </c>
    </row>
    <row r="560">
      <c r="A560" s="4" t="inlineStr">
        <is>
          <t>Dashboard</t>
        </is>
      </c>
      <c r="B560" s="4" t="inlineStr">
        <is>
          <t>FY2027 people cost, both entities (Base selected)</t>
        </is>
      </c>
      <c r="D560" s="57" t="n">
        <v>110972167.2869746</v>
      </c>
      <c r="E560" s="58">
        <f>Dashboard!E8</f>
        <v/>
      </c>
      <c r="F560" s="59">
        <f>IF(AND(ISNUMBER(D560),ISNUMBER(E560)),E560-D560,"")</f>
        <v/>
      </c>
      <c r="G560" s="4">
        <f>IF(AND(D560="",E560=""),"Yes",IF(AND(ISNUMBER(D560),ISNUMBER(E560)),IF(ABS(E560-D560)&lt;=1E-9*MAX(1,ABS(D560)),"Yes","No"),IF(D560=E560,"Yes","No")))</f>
        <v/>
      </c>
    </row>
    <row r="561">
      <c r="A561" s="4" t="inlineStr">
        <is>
          <t>Dashboard</t>
        </is>
      </c>
      <c r="B561" s="4" t="inlineStr">
        <is>
          <t>Change vs FY2026, both entities (Base selected)</t>
        </is>
      </c>
      <c r="D561" s="57" t="n">
        <v>0.03605441208978699</v>
      </c>
      <c r="E561" s="58">
        <f>Dashboard!E9</f>
        <v/>
      </c>
      <c r="F561" s="59">
        <f>IF(AND(ISNUMBER(D561),ISNUMBER(E561)),E561-D561,"")</f>
        <v/>
      </c>
      <c r="G561" s="4">
        <f>IF(AND(D561="",E561=""),"Yes",IF(AND(ISNUMBER(D561),ISNUMBER(E561)),IF(ABS(E561-D561)&lt;=1E-9*MAX(1,ABS(D561)),"Yes","No"),IF(D561=E561,"Yes","No")))</f>
        <v/>
      </c>
    </row>
    <row r="562">
      <c r="A562" s="4" t="inlineStr">
        <is>
          <t>Dashboard</t>
        </is>
      </c>
      <c r="B562" s="4" t="inlineStr">
        <is>
          <t>FY2027 average FTE, both entities (Base selected)</t>
        </is>
      </c>
      <c r="D562" s="57" t="n">
        <v>2172.158492196691</v>
      </c>
      <c r="E562" s="58">
        <f>Dashboard!E10</f>
        <v/>
      </c>
      <c r="F562" s="59">
        <f>IF(AND(ISNUMBER(D562),ISNUMBER(E562)),E562-D562,"")</f>
        <v/>
      </c>
      <c r="G562" s="4">
        <f>IF(AND(D562="",E562=""),"Yes",IF(AND(ISNUMBER(D562),ISNUMBER(E562)),IF(ABS(E562-D562)&lt;=1E-9*MAX(1,ABS(D562)),"Yes","No"),IF(D562=E562,"Yes","No")))</f>
        <v/>
      </c>
    </row>
    <row r="563">
      <c r="A563" s="4" t="inlineStr">
        <is>
          <t>Dashboard</t>
        </is>
      </c>
      <c r="B563" s="4" t="inlineStr">
        <is>
          <t>FY2027 closing FTE, both entities (Base selected)</t>
        </is>
      </c>
      <c r="D563" s="57" t="n">
        <v>2172.460500112752</v>
      </c>
      <c r="E563" s="58">
        <f>Dashboard!E11</f>
        <v/>
      </c>
      <c r="F563" s="59">
        <f>IF(AND(ISNUMBER(D563),ISNUMBER(E563)),E563-D563,"")</f>
        <v/>
      </c>
      <c r="G563" s="4">
        <f>IF(AND(D563="",E563=""),"Yes",IF(AND(ISNUMBER(D563),ISNUMBER(E563)),IF(ABS(E563-D563)&lt;=1E-9*MAX(1,ABS(D563)),"Yes","No"),IF(D563=E563,"Yes","No")))</f>
        <v/>
      </c>
    </row>
    <row r="564">
      <c r="A564" s="4" t="inlineStr">
        <is>
          <t>Dashboard</t>
        </is>
      </c>
      <c r="B564" s="4" t="inlineStr">
        <is>
          <t>Pay-equity remediation, both entities (Base selected)</t>
        </is>
      </c>
      <c r="D564" s="57" t="n">
        <v>0</v>
      </c>
      <c r="E564" s="58">
        <f>Dashboard!E12</f>
        <v/>
      </c>
      <c r="F564" s="59">
        <f>IF(AND(ISNUMBER(D564),ISNUMBER(E564)),E564-D564,"")</f>
        <v/>
      </c>
      <c r="G564" s="4">
        <f>IF(AND(D564="",E564=""),"Yes",IF(AND(ISNUMBER(D564),ISNUMBER(E564)),IF(ABS(E564-D564)&lt;=1E-9*MAX(1,ABS(D564)),"Yes","No"),IF(D564=E564,"Yes","No")))</f>
        <v/>
      </c>
    </row>
    <row r="565">
      <c r="A565" s="4" t="inlineStr">
        <is>
          <t>Dashboard</t>
        </is>
      </c>
      <c r="B565" s="4" t="inlineStr">
        <is>
          <t>Hires, both entities (Base selected)</t>
        </is>
      </c>
      <c r="D565" s="57" t="n">
        <v>381.6007048323676</v>
      </c>
      <c r="E565" s="58">
        <f>Dashboard!E13</f>
        <v/>
      </c>
      <c r="F565" s="59">
        <f>IF(AND(ISNUMBER(D565),ISNUMBER(E565)),E565-D565,"")</f>
        <v/>
      </c>
      <c r="G565" s="4">
        <f>IF(AND(D565="",E565=""),"Yes",IF(AND(ISNUMBER(D565),ISNUMBER(E565)),IF(ABS(E565-D565)&lt;=1E-9*MAX(1,ABS(D565)),"Yes","No"),IF(D565=E565,"Yes","No")))</f>
        <v/>
      </c>
    </row>
    <row r="566">
      <c r="A566" s="4" t="inlineStr">
        <is>
          <t>Dashboard</t>
        </is>
      </c>
      <c r="B566" s="4" t="inlineStr">
        <is>
          <t>Hiring cost, both entities (Base selected)</t>
        </is>
      </c>
      <c r="D566" s="57" t="n">
        <v>1217628.938944024</v>
      </c>
      <c r="E566" s="58">
        <f>Dashboard!E14</f>
        <v/>
      </c>
      <c r="F566" s="59">
        <f>IF(AND(ISNUMBER(D566),ISNUMBER(E566)),E566-D566,"")</f>
        <v/>
      </c>
      <c r="G566" s="4">
        <f>IF(AND(D566="",E566=""),"Yes",IF(AND(ISNUMBER(D566),ISNUMBER(E566)),IF(ABS(E566-D566)&lt;=1E-9*MAX(1,ABS(D566)),"Yes","No"),IF(D566=E566,"Yes","No")))</f>
        <v/>
      </c>
    </row>
    <row r="567">
      <c r="A567" s="4" t="inlineStr">
        <is>
          <t>Dashboard</t>
        </is>
      </c>
      <c r="B567" s="4" t="inlineStr">
        <is>
          <t>FY2026 budget, both entities</t>
        </is>
      </c>
      <c r="D567" s="57" t="n">
        <v>101316495.1053816</v>
      </c>
      <c r="E567" s="58">
        <f>Dashboard!E18</f>
        <v/>
      </c>
      <c r="F567" s="59">
        <f>IF(AND(ISNUMBER(D567),ISNUMBER(E567)),E567-D567,"")</f>
        <v/>
      </c>
      <c r="G567" s="4">
        <f>IF(AND(D567="",E567=""),"Yes",IF(AND(ISNUMBER(D567),ISNUMBER(E567)),IF(ABS(E567-D567)&lt;=1E-9*MAX(1,ABS(D567)),"Yes","No"),IF(D567=E567,"Yes","No")))</f>
        <v/>
      </c>
    </row>
    <row r="568">
      <c r="A568" s="4" t="inlineStr">
        <is>
          <t>Dashboard</t>
        </is>
      </c>
      <c r="B568" s="4" t="inlineStr">
        <is>
          <t>FY2026 actual, both entities</t>
        </is>
      </c>
      <c r="D568" s="57" t="n">
        <v>107110366.0117009</v>
      </c>
      <c r="E568" s="58">
        <f>Dashboard!E19</f>
        <v/>
      </c>
      <c r="F568" s="59">
        <f>IF(AND(ISNUMBER(D568),ISNUMBER(E568)),E568-D568,"")</f>
        <v/>
      </c>
      <c r="G568" s="4">
        <f>IF(AND(D568="",E568=""),"Yes",IF(AND(ISNUMBER(D568),ISNUMBER(E568)),IF(ABS(E568-D568)&lt;=1E-9*MAX(1,ABS(D568)),"Yes","No"),IF(D568=E568,"Yes","No")))</f>
        <v/>
      </c>
    </row>
    <row r="569">
      <c r="A569" s="4" t="inlineStr">
        <is>
          <t>Dashboard</t>
        </is>
      </c>
      <c r="B569" s="4" t="inlineStr">
        <is>
          <t>FY2026 volume, both entities</t>
        </is>
      </c>
      <c r="D569" s="57" t="n">
        <v>6293214.375300039</v>
      </c>
      <c r="E569" s="58">
        <f>Dashboard!E20</f>
        <v/>
      </c>
      <c r="F569" s="59">
        <f>IF(AND(ISNUMBER(D569),ISNUMBER(E569)),E569-D569,"")</f>
        <v/>
      </c>
      <c r="G569" s="4">
        <f>IF(AND(D569="",E569=""),"Yes",IF(AND(ISNUMBER(D569),ISNUMBER(E569)),IF(ABS(E569-D569)&lt;=1E-9*MAX(1,ABS(D569)),"Yes","No"),IF(D569=E569,"Yes","No")))</f>
        <v/>
      </c>
    </row>
    <row r="570">
      <c r="A570" s="4" t="inlineStr">
        <is>
          <t>Dashboard</t>
        </is>
      </c>
      <c r="B570" s="4" t="inlineStr">
        <is>
          <t>FY2026 mix, both entities</t>
        </is>
      </c>
      <c r="D570" s="57" t="n">
        <v>184757.2350233155</v>
      </c>
      <c r="E570" s="58">
        <f>Dashboard!E21</f>
        <v/>
      </c>
      <c r="F570" s="59">
        <f>IF(AND(ISNUMBER(D570),ISNUMBER(E570)),E570-D570,"")</f>
        <v/>
      </c>
      <c r="G570" s="4">
        <f>IF(AND(D570="",E570=""),"Yes",IF(AND(ISNUMBER(D570),ISNUMBER(E570)),IF(ABS(E570-D570)&lt;=1E-9*MAX(1,ABS(D570)),"Yes","No"),IF(D570=E570,"Yes","No")))</f>
        <v/>
      </c>
    </row>
    <row r="571">
      <c r="A571" s="4" t="inlineStr">
        <is>
          <t>Dashboard</t>
        </is>
      </c>
      <c r="B571" s="4" t="inlineStr">
        <is>
          <t>FY2026 rate, both entities</t>
        </is>
      </c>
      <c r="D571" s="57" t="n">
        <v>-684100.7040041168</v>
      </c>
      <c r="E571" s="58">
        <f>Dashboard!E22</f>
        <v/>
      </c>
      <c r="F571" s="59">
        <f>IF(AND(ISNUMBER(D571),ISNUMBER(E571)),E571-D571,"")</f>
        <v/>
      </c>
      <c r="G571" s="4">
        <f>IF(AND(D571="",E571=""),"Yes",IF(AND(ISNUMBER(D571),ISNUMBER(E571)),IF(ABS(E571-D571)&lt;=1E-9*MAX(1,ABS(D571)),"Yes","No"),IF(D571=E571,"Yes","No")))</f>
        <v/>
      </c>
    </row>
    <row r="572">
      <c r="A572" s="4" t="inlineStr">
        <is>
          <t>Dashboard</t>
        </is>
      </c>
      <c r="B572" s="4" t="inlineStr">
        <is>
          <t>FY2026 variance, both entities</t>
        </is>
      </c>
      <c r="D572" s="57" t="n">
        <v>5793870.906319238</v>
      </c>
      <c r="E572" s="58">
        <f>Dashboard!E23</f>
        <v/>
      </c>
      <c r="F572" s="59">
        <f>IF(AND(ISNUMBER(D572),ISNUMBER(E572)),E572-D572,"")</f>
        <v/>
      </c>
      <c r="G572" s="4">
        <f>IF(AND(D572="",E572=""),"Yes",IF(AND(ISNUMBER(D572),ISNUMBER(E572)),IF(ABS(E572-D572)&lt;=1E-9*MAX(1,ABS(D572)),"Yes","No"),IF(D572=E572,"Yes","No")))</f>
        <v/>
      </c>
    </row>
    <row r="573">
      <c r="A573" s="4" t="inlineStr">
        <is>
          <t>Dashboard</t>
        </is>
      </c>
      <c r="B573" s="4" t="inlineStr">
        <is>
          <t>Chart: Base FTE in June 2027</t>
        </is>
      </c>
      <c r="D573" s="57" t="n">
        <v>2172.460500112752</v>
      </c>
      <c r="E573" s="58">
        <f>Dashboard!D51</f>
        <v/>
      </c>
      <c r="F573" s="59">
        <f>IF(AND(ISNUMBER(D573),ISNUMBER(E573)),E573-D573,"")</f>
        <v/>
      </c>
      <c r="G573" s="4">
        <f>IF(AND(D573="",E573=""),"Yes",IF(AND(ISNUMBER(D573),ISNUMBER(E573)),IF(ABS(E573-D573)&lt;=1E-9*MAX(1,ABS(D573)),"Yes","No"),IF(D573=E573,"Yes","No")))</f>
        <v/>
      </c>
    </row>
    <row r="574">
      <c r="A574" s="4" t="inlineStr">
        <is>
          <t>Dashboard</t>
        </is>
      </c>
      <c r="B574" s="4" t="inlineStr">
        <is>
          <t>Chart: Hiring freeze FTE in June 2027</t>
        </is>
      </c>
      <c r="D574" s="57" t="n">
        <v>1894.793609211815</v>
      </c>
      <c r="E574" s="58">
        <f>Dashboard!E51</f>
        <v/>
      </c>
      <c r="F574" s="59">
        <f>IF(AND(ISNUMBER(D574),ISNUMBER(E574)),E574-D574,"")</f>
        <v/>
      </c>
      <c r="G574" s="4">
        <f>IF(AND(D574="",E574=""),"Yes",IF(AND(ISNUMBER(D574),ISNUMBER(E574)),IF(ABS(E574-D574)&lt;=1E-9*MAX(1,ABS(D574)),"Yes","No"),IF(D574=E574,"Yes","No")))</f>
        <v/>
      </c>
    </row>
    <row r="575">
      <c r="A575" s="4" t="inlineStr">
        <is>
          <t>Dashboard</t>
        </is>
      </c>
      <c r="B575" s="4" t="inlineStr">
        <is>
          <t>Chart: High attrition FTE in June 2027</t>
        </is>
      </c>
      <c r="D575" s="57" t="n">
        <v>2161.494816760884</v>
      </c>
      <c r="E575" s="58">
        <f>Dashboard!F51</f>
        <v/>
      </c>
      <c r="F575" s="59">
        <f>IF(AND(ISNUMBER(D575),ISNUMBER(E575)),E575-D575,"")</f>
        <v/>
      </c>
      <c r="G575" s="4">
        <f>IF(AND(D575="",E575=""),"Yes",IF(AND(ISNUMBER(D575),ISNUMBER(E575)),IF(ABS(E575-D575)&lt;=1E-9*MAX(1,ABS(D575)),"Yes","No"),IF(D575=E575,"Yes","No")))</f>
        <v/>
      </c>
    </row>
    <row r="576">
      <c r="A576" s="4" t="inlineStr">
        <is>
          <t>Dashboard</t>
        </is>
      </c>
      <c r="B576" s="4" t="inlineStr">
        <is>
          <t>Chart: Pay equity first FTE in June 2027</t>
        </is>
      </c>
      <c r="D576" s="57" t="n">
        <v>2172.460500112752</v>
      </c>
      <c r="E576" s="58">
        <f>Dashboard!G51</f>
        <v/>
      </c>
      <c r="F576" s="59">
        <f>IF(AND(ISNUMBER(D576),ISNUMBER(E576)),E576-D576,"")</f>
        <v/>
      </c>
      <c r="G576" s="4">
        <f>IF(AND(D576="",E576=""),"Yes",IF(AND(ISNUMBER(D576),ISNUMBER(E576)),IF(ABS(E576-D576)&lt;=1E-9*MAX(1,ABS(D576)),"Yes","No"),IF(D576=E576,"Yes","No")))</f>
        <v/>
      </c>
    </row>
  </sheetData>
  <conditionalFormatting sqref="G7:G576">
    <cfRule type="cellIs" priority="1" operator="equal" dxfId="0">
      <formula>"Yes"</formula>
    </cfRule>
    <cfRule type="cellIs" priority="2" operator="equal" dxfId="1">
      <formula>"No"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Domenico Perroni</dc:creator>
  <dc:title xmlns:dc="http://purl.org/dc/elements/1.1/">Workforce Cost Model</dc:title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</cp:coreProperties>
</file>